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gusiwe/Desktop/tesis/"/>
    </mc:Choice>
  </mc:AlternateContent>
  <xr:revisionPtr revIDLastSave="0" documentId="13_ncr:1_{4658BA81-01C3-C341-BB1C-002F7C9E4AA9}" xr6:coauthVersionLast="45" xr6:coauthVersionMax="45" xr10:uidLastSave="{00000000-0000-0000-0000-000000000000}"/>
  <bookViews>
    <workbookView xWindow="0" yWindow="460" windowWidth="25600" windowHeight="14120" activeTab="1" xr2:uid="{AA640284-0710-DB49-9340-1DD1F578F14A}"/>
  </bookViews>
  <sheets>
    <sheet name="kuisioner" sheetId="2" r:id="rId1"/>
    <sheet name="data koresponden" sheetId="17" r:id="rId2"/>
    <sheet name="Mi Score" sheetId="5" r:id="rId3"/>
    <sheet name="SI score" sheetId="8" r:id="rId4"/>
    <sheet name="rekap Si dan Mi" sheetId="9" r:id="rId5"/>
    <sheet name="linkert data rekap" sheetId="10" r:id="rId6"/>
    <sheet name="Karet" sheetId="11" r:id="rId7"/>
    <sheet name="Nangka" sheetId="12" r:id="rId8"/>
    <sheet name="Jengkol" sheetId="13" r:id="rId9"/>
    <sheet name="Petai" sheetId="14" r:id="rId10"/>
    <sheet name="Durian" sheetId="15" r:id="rId11"/>
    <sheet name="Rekap" sheetId="16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8" i="8" l="1"/>
  <c r="N27" i="8"/>
  <c r="N29" i="8"/>
  <c r="J27" i="8"/>
  <c r="K27" i="8"/>
  <c r="L27" i="8"/>
  <c r="M27" i="8"/>
  <c r="J28" i="8"/>
  <c r="K28" i="8"/>
  <c r="L28" i="8"/>
  <c r="M28" i="8"/>
  <c r="I28" i="8"/>
  <c r="I27" i="8"/>
  <c r="J22" i="8"/>
  <c r="K22" i="8"/>
  <c r="L22" i="8"/>
  <c r="M22" i="8"/>
  <c r="J23" i="8"/>
  <c r="K23" i="8"/>
  <c r="L23" i="8"/>
  <c r="M23" i="8"/>
  <c r="I23" i="8"/>
  <c r="I22" i="8"/>
  <c r="J17" i="8"/>
  <c r="K17" i="8"/>
  <c r="L17" i="8"/>
  <c r="M17" i="8"/>
  <c r="J18" i="8"/>
  <c r="K18" i="8"/>
  <c r="L18" i="8"/>
  <c r="M18" i="8"/>
  <c r="I18" i="8"/>
  <c r="I17" i="8"/>
  <c r="J12" i="8"/>
  <c r="K12" i="8"/>
  <c r="L12" i="8"/>
  <c r="M12" i="8"/>
  <c r="J13" i="8"/>
  <c r="K13" i="8"/>
  <c r="L13" i="8"/>
  <c r="M13" i="8"/>
  <c r="I13" i="8"/>
  <c r="I12" i="8"/>
  <c r="J7" i="8"/>
  <c r="K7" i="8"/>
  <c r="L7" i="8"/>
  <c r="M7" i="8"/>
  <c r="J8" i="8"/>
  <c r="K8" i="8"/>
  <c r="L8" i="8"/>
  <c r="M8" i="8"/>
  <c r="I8" i="8"/>
  <c r="I7" i="8"/>
  <c r="K32" i="5"/>
  <c r="L32" i="5"/>
  <c r="M32" i="5"/>
  <c r="N32" i="5"/>
  <c r="K33" i="5"/>
  <c r="L33" i="5"/>
  <c r="M33" i="5"/>
  <c r="N33" i="5"/>
  <c r="K34" i="5"/>
  <c r="L34" i="5"/>
  <c r="M34" i="5"/>
  <c r="N34" i="5"/>
  <c r="J34" i="5"/>
  <c r="J33" i="5"/>
  <c r="J32" i="5"/>
  <c r="K26" i="5"/>
  <c r="L26" i="5"/>
  <c r="M26" i="5"/>
  <c r="N26" i="5"/>
  <c r="K27" i="5"/>
  <c r="L27" i="5"/>
  <c r="M27" i="5"/>
  <c r="N27" i="5"/>
  <c r="K28" i="5"/>
  <c r="L28" i="5"/>
  <c r="M28" i="5"/>
  <c r="N28" i="5"/>
  <c r="J28" i="5"/>
  <c r="J27" i="5"/>
  <c r="J26" i="5"/>
  <c r="K20" i="5"/>
  <c r="L20" i="5"/>
  <c r="M20" i="5"/>
  <c r="N20" i="5"/>
  <c r="N23" i="5" s="1"/>
  <c r="N24" i="5" s="1"/>
  <c r="K21" i="5"/>
  <c r="L21" i="5"/>
  <c r="M21" i="5"/>
  <c r="N21" i="5"/>
  <c r="K22" i="5"/>
  <c r="L22" i="5"/>
  <c r="M22" i="5"/>
  <c r="N22" i="5"/>
  <c r="J22" i="5"/>
  <c r="J21" i="5"/>
  <c r="J20" i="5"/>
  <c r="K23" i="5"/>
  <c r="L23" i="5"/>
  <c r="M23" i="5"/>
  <c r="M24" i="5" s="1"/>
  <c r="K24" i="5"/>
  <c r="L24" i="5"/>
  <c r="K12" i="5"/>
  <c r="L12" i="5"/>
  <c r="M12" i="5"/>
  <c r="N12" i="5"/>
  <c r="J12" i="5"/>
  <c r="O11" i="5"/>
  <c r="K11" i="5"/>
  <c r="L11" i="5"/>
  <c r="M11" i="5"/>
  <c r="N11" i="5"/>
  <c r="J11" i="5"/>
  <c r="K16" i="5"/>
  <c r="L16" i="5"/>
  <c r="M16" i="5"/>
  <c r="N16" i="5"/>
  <c r="J16" i="5"/>
  <c r="K15" i="5"/>
  <c r="L15" i="5"/>
  <c r="M15" i="5"/>
  <c r="N15" i="5"/>
  <c r="J15" i="5"/>
  <c r="K14" i="5"/>
  <c r="L14" i="5"/>
  <c r="M14" i="5"/>
  <c r="N14" i="5"/>
  <c r="J14" i="5"/>
  <c r="K10" i="5"/>
  <c r="L10" i="5"/>
  <c r="M10" i="5"/>
  <c r="N10" i="5"/>
  <c r="J10" i="5"/>
  <c r="K9" i="5"/>
  <c r="L9" i="5"/>
  <c r="M9" i="5"/>
  <c r="N9" i="5"/>
  <c r="J9" i="5"/>
  <c r="K8" i="5"/>
  <c r="L8" i="5"/>
  <c r="M8" i="5"/>
  <c r="N8" i="5"/>
  <c r="J8" i="5"/>
  <c r="D7" i="16"/>
  <c r="J23" i="5" l="1"/>
  <c r="J24" i="5" s="1"/>
  <c r="G24" i="11"/>
  <c r="E24" i="11"/>
  <c r="I24" i="11"/>
  <c r="G23" i="15"/>
  <c r="E23" i="15"/>
  <c r="M33" i="8" l="1"/>
  <c r="E12" i="16" l="1"/>
  <c r="H12" i="16"/>
  <c r="G14" i="16"/>
  <c r="F14" i="16"/>
  <c r="D14" i="16"/>
  <c r="D13" i="16"/>
  <c r="F13" i="16"/>
  <c r="G13" i="16"/>
  <c r="H13" i="16"/>
  <c r="G12" i="16"/>
  <c r="F12" i="16"/>
  <c r="D12" i="16"/>
  <c r="E14" i="16" l="1"/>
  <c r="H10" i="16"/>
  <c r="G10" i="16"/>
  <c r="F10" i="16"/>
  <c r="E10" i="16"/>
  <c r="D10" i="16"/>
  <c r="F7" i="16"/>
  <c r="E7" i="16"/>
  <c r="H7" i="16"/>
  <c r="G7" i="16"/>
  <c r="H15" i="16"/>
  <c r="E54" i="15"/>
  <c r="H87" i="17" l="1"/>
  <c r="I85" i="17" s="1"/>
  <c r="I83" i="17"/>
  <c r="I82" i="17"/>
  <c r="I81" i="17"/>
  <c r="H77" i="17"/>
  <c r="I74" i="17" s="1"/>
  <c r="I75" i="17"/>
  <c r="I73" i="17"/>
  <c r="I72" i="17"/>
  <c r="I71" i="17"/>
  <c r="I69" i="17"/>
  <c r="H63" i="17"/>
  <c r="I60" i="17" s="1"/>
  <c r="I61" i="17"/>
  <c r="I59" i="17"/>
  <c r="I58" i="17"/>
  <c r="I57" i="17"/>
  <c r="D47" i="17"/>
  <c r="D46" i="17"/>
  <c r="G15" i="16"/>
  <c r="F15" i="16"/>
  <c r="E15" i="16"/>
  <c r="H14" i="16"/>
  <c r="H16" i="16" s="1"/>
  <c r="G77" i="15"/>
  <c r="G78" i="15" s="1"/>
  <c r="E77" i="15"/>
  <c r="E78" i="15" s="1"/>
  <c r="H78" i="15" s="1"/>
  <c r="G76" i="15"/>
  <c r="E76" i="15"/>
  <c r="I66" i="15"/>
  <c r="F66" i="15"/>
  <c r="C65" i="15"/>
  <c r="E65" i="15" s="1"/>
  <c r="G65" i="15" s="1"/>
  <c r="E64" i="15"/>
  <c r="G64" i="15" s="1"/>
  <c r="C64" i="15"/>
  <c r="E63" i="15"/>
  <c r="E62" i="15"/>
  <c r="E61" i="15"/>
  <c r="E60" i="15"/>
  <c r="J59" i="15"/>
  <c r="E59" i="15"/>
  <c r="E58" i="15"/>
  <c r="C57" i="15"/>
  <c r="E57" i="15" s="1"/>
  <c r="G57" i="15" s="1"/>
  <c r="C56" i="15"/>
  <c r="E56" i="15" s="1"/>
  <c r="G56" i="15" s="1"/>
  <c r="C55" i="15"/>
  <c r="E55" i="15" s="1"/>
  <c r="G55" i="15" s="1"/>
  <c r="C54" i="15"/>
  <c r="O22" i="15"/>
  <c r="L22" i="15"/>
  <c r="H9" i="16" s="1"/>
  <c r="H8" i="16" s="1"/>
  <c r="F15" i="15"/>
  <c r="G77" i="14"/>
  <c r="G78" i="14" s="1"/>
  <c r="E77" i="14"/>
  <c r="E78" i="14" s="1"/>
  <c r="H78" i="14" s="1"/>
  <c r="G76" i="14"/>
  <c r="E76" i="14"/>
  <c r="F66" i="14"/>
  <c r="C66" i="14"/>
  <c r="G65" i="14"/>
  <c r="E65" i="14"/>
  <c r="E64" i="14"/>
  <c r="G64" i="14" s="1"/>
  <c r="G63" i="14"/>
  <c r="E63" i="14"/>
  <c r="E62" i="14"/>
  <c r="G62" i="14" s="1"/>
  <c r="G61" i="14"/>
  <c r="E61" i="14"/>
  <c r="E60" i="14"/>
  <c r="G60" i="14" s="1"/>
  <c r="G59" i="14"/>
  <c r="E59" i="14"/>
  <c r="E58" i="14"/>
  <c r="G58" i="14" s="1"/>
  <c r="G57" i="14"/>
  <c r="E57" i="14"/>
  <c r="E56" i="14"/>
  <c r="G56" i="14" s="1"/>
  <c r="G55" i="14"/>
  <c r="E55" i="14"/>
  <c r="E54" i="14"/>
  <c r="E66" i="14" s="1"/>
  <c r="O22" i="14"/>
  <c r="L22" i="14"/>
  <c r="G9" i="16" s="1"/>
  <c r="F15" i="14"/>
  <c r="G77" i="13"/>
  <c r="G78" i="13" s="1"/>
  <c r="E77" i="13"/>
  <c r="E78" i="13" s="1"/>
  <c r="H78" i="13" s="1"/>
  <c r="G76" i="13"/>
  <c r="E76" i="13"/>
  <c r="F66" i="13"/>
  <c r="D66" i="13"/>
  <c r="G65" i="13"/>
  <c r="E65" i="13"/>
  <c r="E64" i="13"/>
  <c r="G64" i="13" s="1"/>
  <c r="G63" i="13"/>
  <c r="E63" i="13"/>
  <c r="E62" i="13"/>
  <c r="G62" i="13" s="1"/>
  <c r="G61" i="13"/>
  <c r="E61" i="13"/>
  <c r="E60" i="13"/>
  <c r="G60" i="13" s="1"/>
  <c r="C60" i="13"/>
  <c r="C59" i="13"/>
  <c r="E59" i="13" s="1"/>
  <c r="G59" i="13" s="1"/>
  <c r="G58" i="13"/>
  <c r="E58" i="13"/>
  <c r="E57" i="13"/>
  <c r="G57" i="13" s="1"/>
  <c r="G56" i="13"/>
  <c r="E56" i="13"/>
  <c r="E55" i="13"/>
  <c r="G55" i="13" s="1"/>
  <c r="G54" i="13"/>
  <c r="E54" i="13"/>
  <c r="E66" i="13" s="1"/>
  <c r="O22" i="13"/>
  <c r="L22" i="13"/>
  <c r="F9" i="16" s="1"/>
  <c r="F8" i="16" s="1"/>
  <c r="F15" i="13"/>
  <c r="G77" i="12"/>
  <c r="G78" i="12" s="1"/>
  <c r="E77" i="12"/>
  <c r="G76" i="12"/>
  <c r="E76" i="12"/>
  <c r="E78" i="12" s="1"/>
  <c r="H78" i="12" s="1"/>
  <c r="F66" i="12"/>
  <c r="C66" i="12"/>
  <c r="E65" i="12"/>
  <c r="G65" i="12" s="1"/>
  <c r="E64" i="12"/>
  <c r="G64" i="12" s="1"/>
  <c r="E63" i="12"/>
  <c r="G63" i="12" s="1"/>
  <c r="E62" i="12"/>
  <c r="G62" i="12" s="1"/>
  <c r="E61" i="12"/>
  <c r="G61" i="12" s="1"/>
  <c r="E60" i="12"/>
  <c r="G60" i="12" s="1"/>
  <c r="E59" i="12"/>
  <c r="G59" i="12" s="1"/>
  <c r="E58" i="12"/>
  <c r="G58" i="12" s="1"/>
  <c r="E57" i="12"/>
  <c r="G57" i="12" s="1"/>
  <c r="E56" i="12"/>
  <c r="G56" i="12" s="1"/>
  <c r="E55" i="12"/>
  <c r="G55" i="12" s="1"/>
  <c r="E54" i="12"/>
  <c r="O22" i="12"/>
  <c r="L22" i="12"/>
  <c r="E9" i="16" s="1"/>
  <c r="E8" i="16" s="1"/>
  <c r="F15" i="12"/>
  <c r="F59" i="11"/>
  <c r="C59" i="11"/>
  <c r="E58" i="11"/>
  <c r="G58" i="11" s="1"/>
  <c r="E57" i="11"/>
  <c r="G57" i="11" s="1"/>
  <c r="E56" i="11"/>
  <c r="G56" i="11" s="1"/>
  <c r="E55" i="11"/>
  <c r="G55" i="11" s="1"/>
  <c r="E54" i="11"/>
  <c r="G54" i="11" s="1"/>
  <c r="J53" i="11"/>
  <c r="G53" i="11"/>
  <c r="E53" i="11"/>
  <c r="E52" i="11"/>
  <c r="G52" i="11" s="1"/>
  <c r="G51" i="11"/>
  <c r="E51" i="11"/>
  <c r="E50" i="11"/>
  <c r="G50" i="11" s="1"/>
  <c r="G49" i="11"/>
  <c r="E49" i="11"/>
  <c r="E48" i="11"/>
  <c r="G48" i="11" s="1"/>
  <c r="G47" i="11"/>
  <c r="E47" i="11"/>
  <c r="O23" i="11"/>
  <c r="L23" i="11"/>
  <c r="D9" i="16" s="1"/>
  <c r="D8" i="16" s="1"/>
  <c r="F16" i="11"/>
  <c r="F15" i="11"/>
  <c r="D11" i="16" l="1"/>
  <c r="D22" i="16"/>
  <c r="F11" i="16"/>
  <c r="F22" i="16"/>
  <c r="E11" i="16"/>
  <c r="E22" i="16"/>
  <c r="H11" i="16"/>
  <c r="H22" i="16"/>
  <c r="E66" i="12"/>
  <c r="G8" i="16"/>
  <c r="D16" i="16"/>
  <c r="G16" i="16"/>
  <c r="I84" i="17"/>
  <c r="I56" i="17"/>
  <c r="I70" i="17"/>
  <c r="E16" i="16"/>
  <c r="F16" i="16"/>
  <c r="G54" i="15"/>
  <c r="G66" i="15" s="1"/>
  <c r="E66" i="15"/>
  <c r="I54" i="15"/>
  <c r="C66" i="15"/>
  <c r="G54" i="14"/>
  <c r="G66" i="14" s="1"/>
  <c r="G66" i="13"/>
  <c r="C66" i="13"/>
  <c r="G54" i="12"/>
  <c r="G66" i="12" s="1"/>
  <c r="G59" i="11"/>
  <c r="E59" i="11"/>
  <c r="G11" i="16" l="1"/>
  <c r="G17" i="16" s="1"/>
  <c r="G24" i="16" s="1"/>
  <c r="G22" i="16"/>
  <c r="D26" i="16"/>
  <c r="H17" i="16"/>
  <c r="D17" i="16"/>
  <c r="F26" i="16"/>
  <c r="F17" i="16"/>
  <c r="F24" i="16" s="1"/>
  <c r="E17" i="16"/>
  <c r="E24" i="16" s="1"/>
  <c r="E26" i="16"/>
  <c r="D20" i="16" l="1"/>
  <c r="D24" i="16"/>
  <c r="G26" i="16"/>
  <c r="H20" i="16"/>
  <c r="H24" i="16"/>
  <c r="G20" i="16"/>
  <c r="H26" i="16"/>
  <c r="E20" i="16"/>
  <c r="F20" i="16"/>
  <c r="D64" i="10" l="1"/>
  <c r="F64" i="10" s="1"/>
  <c r="S53" i="10"/>
  <c r="R53" i="10"/>
  <c r="Q53" i="10"/>
  <c r="P53" i="10"/>
  <c r="O53" i="10"/>
  <c r="F53" i="10"/>
  <c r="E53" i="10"/>
  <c r="D53" i="10"/>
  <c r="C53" i="10"/>
  <c r="B53" i="10"/>
  <c r="S52" i="10"/>
  <c r="R52" i="10"/>
  <c r="Q52" i="10"/>
  <c r="P52" i="10"/>
  <c r="O52" i="10"/>
  <c r="F52" i="10"/>
  <c r="E52" i="10"/>
  <c r="D52" i="10"/>
  <c r="C52" i="10"/>
  <c r="B52" i="10"/>
  <c r="T51" i="10"/>
  <c r="G51" i="10"/>
  <c r="T50" i="10"/>
  <c r="G50" i="10"/>
  <c r="T49" i="10"/>
  <c r="G49" i="10"/>
  <c r="T48" i="10"/>
  <c r="G48" i="10"/>
  <c r="T47" i="10"/>
  <c r="G47" i="10"/>
  <c r="T46" i="10"/>
  <c r="G46" i="10"/>
  <c r="T45" i="10"/>
  <c r="G45" i="10"/>
  <c r="T44" i="10"/>
  <c r="G44" i="10"/>
  <c r="T43" i="10"/>
  <c r="G43" i="10"/>
  <c r="T42" i="10"/>
  <c r="G42" i="10"/>
  <c r="T41" i="10"/>
  <c r="G41" i="10"/>
  <c r="T40" i="10"/>
  <c r="G40" i="10"/>
  <c r="T39" i="10"/>
  <c r="G39" i="10"/>
  <c r="T38" i="10"/>
  <c r="G38" i="10"/>
  <c r="T37" i="10"/>
  <c r="G37" i="10"/>
  <c r="T36" i="10"/>
  <c r="G36" i="10"/>
  <c r="T35" i="10"/>
  <c r="G35" i="10"/>
  <c r="T34" i="10"/>
  <c r="G34" i="10"/>
  <c r="T33" i="10"/>
  <c r="G33" i="10"/>
  <c r="T32" i="10"/>
  <c r="G32" i="10"/>
  <c r="T31" i="10"/>
  <c r="G31" i="10"/>
  <c r="T30" i="10"/>
  <c r="G30" i="10"/>
  <c r="T29" i="10"/>
  <c r="G29" i="10"/>
  <c r="T28" i="10"/>
  <c r="G28" i="10"/>
  <c r="T27" i="10"/>
  <c r="G27" i="10"/>
  <c r="T26" i="10"/>
  <c r="G26" i="10"/>
  <c r="T25" i="10"/>
  <c r="G25" i="10"/>
  <c r="T24" i="10"/>
  <c r="G24" i="10"/>
  <c r="T23" i="10"/>
  <c r="G23" i="10"/>
  <c r="T22" i="10"/>
  <c r="G22" i="10"/>
  <c r="T21" i="10"/>
  <c r="G21" i="10"/>
  <c r="T20" i="10"/>
  <c r="G20" i="10"/>
  <c r="T19" i="10"/>
  <c r="G19" i="10"/>
  <c r="T18" i="10"/>
  <c r="G18" i="10"/>
  <c r="T17" i="10"/>
  <c r="G17" i="10"/>
  <c r="T16" i="10"/>
  <c r="G16" i="10"/>
  <c r="T15" i="10"/>
  <c r="G15" i="10"/>
  <c r="T14" i="10"/>
  <c r="G14" i="10"/>
  <c r="T13" i="10"/>
  <c r="G13" i="10"/>
  <c r="T12" i="10"/>
  <c r="G12" i="10"/>
  <c r="T11" i="10"/>
  <c r="G11" i="10"/>
  <c r="T10" i="10"/>
  <c r="I10" i="10"/>
  <c r="G10" i="10"/>
  <c r="T9" i="10"/>
  <c r="G9" i="10"/>
  <c r="T8" i="10"/>
  <c r="T53" i="10" s="1"/>
  <c r="G8" i="10"/>
  <c r="G53" i="10" s="1"/>
  <c r="T52" i="10" l="1"/>
  <c r="G52" i="10"/>
  <c r="J29" i="8" l="1"/>
  <c r="K29" i="8"/>
  <c r="L29" i="8"/>
  <c r="M29" i="8"/>
  <c r="I29" i="8"/>
  <c r="I14" i="9" l="1"/>
  <c r="O34" i="5"/>
  <c r="I9" i="9" s="1"/>
  <c r="O33" i="5"/>
  <c r="I8" i="9" s="1"/>
  <c r="O32" i="5"/>
  <c r="I7" i="9" s="1"/>
  <c r="O28" i="5"/>
  <c r="H9" i="9" s="1"/>
  <c r="O27" i="5"/>
  <c r="H8" i="9" s="1"/>
  <c r="O26" i="5"/>
  <c r="H7" i="9" s="1"/>
  <c r="O22" i="5"/>
  <c r="G9" i="9" s="1"/>
  <c r="O21" i="5"/>
  <c r="G8" i="9" s="1"/>
  <c r="O20" i="5"/>
  <c r="G7" i="9" s="1"/>
  <c r="O16" i="5"/>
  <c r="F9" i="9" s="1"/>
  <c r="O15" i="5"/>
  <c r="F8" i="9" s="1"/>
  <c r="O14" i="5"/>
  <c r="F7" i="9" s="1"/>
  <c r="O10" i="5"/>
  <c r="E9" i="9" s="1"/>
  <c r="O9" i="5"/>
  <c r="E8" i="9" s="1"/>
  <c r="I15" i="9"/>
  <c r="N23" i="8"/>
  <c r="H15" i="9" s="1"/>
  <c r="N22" i="8"/>
  <c r="H14" i="9" s="1"/>
  <c r="J24" i="8"/>
  <c r="J25" i="8" s="1"/>
  <c r="K24" i="8"/>
  <c r="K25" i="8" s="1"/>
  <c r="L24" i="8"/>
  <c r="L25" i="8" s="1"/>
  <c r="M24" i="8"/>
  <c r="M25" i="8" s="1"/>
  <c r="I24" i="8"/>
  <c r="I25" i="8" s="1"/>
  <c r="J19" i="8"/>
  <c r="J20" i="8" s="1"/>
  <c r="K19" i="8"/>
  <c r="K20" i="8" s="1"/>
  <c r="L19" i="8"/>
  <c r="L20" i="8" s="1"/>
  <c r="M19" i="8"/>
  <c r="M20" i="8" s="1"/>
  <c r="I19" i="8"/>
  <c r="I20" i="8" s="1"/>
  <c r="N18" i="8"/>
  <c r="G15" i="9" s="1"/>
  <c r="N17" i="8"/>
  <c r="G14" i="9" s="1"/>
  <c r="N13" i="8"/>
  <c r="F15" i="9" s="1"/>
  <c r="N12" i="8"/>
  <c r="F14" i="9" s="1"/>
  <c r="J14" i="8"/>
  <c r="J15" i="8" s="1"/>
  <c r="K14" i="8"/>
  <c r="K15" i="8" s="1"/>
  <c r="L14" i="8"/>
  <c r="L15" i="8" s="1"/>
  <c r="M14" i="8"/>
  <c r="M15" i="8" s="1"/>
  <c r="I14" i="8"/>
  <c r="I15" i="8" s="1"/>
  <c r="N8" i="8"/>
  <c r="E15" i="9" s="1"/>
  <c r="J9" i="8"/>
  <c r="J10" i="8" s="1"/>
  <c r="J30" i="8" s="1"/>
  <c r="K9" i="8"/>
  <c r="K10" i="8" s="1"/>
  <c r="K30" i="8" s="1"/>
  <c r="L9" i="8"/>
  <c r="M9" i="8"/>
  <c r="M10" i="8" s="1"/>
  <c r="M30" i="8" s="1"/>
  <c r="G16" i="9" l="1"/>
  <c r="G17" i="9" s="1"/>
  <c r="H16" i="9"/>
  <c r="H17" i="9" s="1"/>
  <c r="I16" i="9"/>
  <c r="I17" i="9" s="1"/>
  <c r="F16" i="9"/>
  <c r="F17" i="9" s="1"/>
  <c r="I10" i="9"/>
  <c r="I11" i="9" s="1"/>
  <c r="H10" i="9"/>
  <c r="H11" i="9" s="1"/>
  <c r="G10" i="9"/>
  <c r="G11" i="9" s="1"/>
  <c r="F10" i="9"/>
  <c r="F11" i="9" s="1"/>
  <c r="L10" i="8"/>
  <c r="L30" i="8" s="1"/>
  <c r="N14" i="8"/>
  <c r="N24" i="8"/>
  <c r="N19" i="8"/>
  <c r="K35" i="5"/>
  <c r="L35" i="5"/>
  <c r="M35" i="5"/>
  <c r="N35" i="5"/>
  <c r="J35" i="5"/>
  <c r="K29" i="5"/>
  <c r="L29" i="5"/>
  <c r="M29" i="5"/>
  <c r="N29" i="5"/>
  <c r="J29" i="5"/>
  <c r="K17" i="5"/>
  <c r="L17" i="5"/>
  <c r="M17" i="5"/>
  <c r="N17" i="5"/>
  <c r="J17" i="5"/>
  <c r="H19" i="9" l="1"/>
  <c r="I19" i="9"/>
  <c r="G19" i="9"/>
  <c r="F19" i="9"/>
  <c r="K18" i="5"/>
  <c r="N30" i="5"/>
  <c r="M18" i="5"/>
  <c r="L30" i="5"/>
  <c r="M36" i="5"/>
  <c r="L18" i="5"/>
  <c r="K30" i="5"/>
  <c r="K36" i="5"/>
  <c r="N18" i="5"/>
  <c r="M30" i="5"/>
  <c r="N36" i="5"/>
  <c r="L36" i="5"/>
  <c r="I30" i="8"/>
  <c r="O23" i="5"/>
  <c r="J30" i="5"/>
  <c r="O29" i="5"/>
  <c r="J18" i="5"/>
  <c r="O17" i="5"/>
  <c r="O35" i="5"/>
  <c r="J36" i="5"/>
  <c r="M15" i="2" l="1"/>
  <c r="L15" i="2"/>
  <c r="K15" i="2"/>
  <c r="J15" i="2"/>
  <c r="I15" i="2"/>
  <c r="I147" i="2"/>
  <c r="H147" i="2"/>
  <c r="J146" i="2"/>
  <c r="J147" i="2" s="1"/>
  <c r="I141" i="2"/>
  <c r="H141" i="2"/>
  <c r="J140" i="2"/>
  <c r="J141" i="2" s="1"/>
  <c r="I136" i="2"/>
  <c r="H136" i="2"/>
  <c r="J135" i="2"/>
  <c r="J136" i="2" s="1"/>
  <c r="I131" i="2"/>
  <c r="H131" i="2"/>
  <c r="J130" i="2"/>
  <c r="J131" i="2" s="1"/>
  <c r="J126" i="2"/>
  <c r="I126" i="2"/>
  <c r="H126" i="2"/>
  <c r="J119" i="2"/>
  <c r="I119" i="2"/>
  <c r="H119" i="2"/>
  <c r="J114" i="2"/>
  <c r="I114" i="2"/>
  <c r="H114" i="2"/>
  <c r="J109" i="2"/>
  <c r="I109" i="2"/>
  <c r="H109" i="2"/>
  <c r="J104" i="2"/>
  <c r="I104" i="2"/>
  <c r="H104" i="2"/>
  <c r="J96" i="2"/>
  <c r="I96" i="2"/>
  <c r="H96" i="2"/>
  <c r="J90" i="2"/>
  <c r="I90" i="2"/>
  <c r="H90" i="2"/>
  <c r="J85" i="2"/>
  <c r="I85" i="2"/>
  <c r="H85" i="2"/>
  <c r="I80" i="2"/>
  <c r="H80" i="2"/>
  <c r="J79" i="2"/>
  <c r="J80" i="2" s="1"/>
  <c r="J75" i="2"/>
  <c r="I75" i="2"/>
  <c r="H75" i="2"/>
  <c r="J70" i="2"/>
  <c r="I70" i="2"/>
  <c r="H70" i="2"/>
  <c r="M62" i="2"/>
  <c r="L62" i="2"/>
  <c r="K62" i="2"/>
  <c r="J62" i="2"/>
  <c r="I62" i="2"/>
  <c r="M60" i="2"/>
  <c r="L60" i="2"/>
  <c r="K60" i="2"/>
  <c r="J60" i="2"/>
  <c r="I60" i="2"/>
  <c r="M58" i="2"/>
  <c r="L58" i="2"/>
  <c r="K58" i="2"/>
  <c r="J58" i="2"/>
  <c r="I58" i="2"/>
  <c r="M56" i="2"/>
  <c r="L56" i="2"/>
  <c r="K56" i="2"/>
  <c r="J56" i="2"/>
  <c r="I56" i="2"/>
  <c r="M54" i="2"/>
  <c r="L54" i="2"/>
  <c r="K54" i="2"/>
  <c r="J54" i="2"/>
  <c r="I54" i="2"/>
  <c r="M49" i="2"/>
  <c r="L49" i="2"/>
  <c r="K49" i="2"/>
  <c r="J49" i="2"/>
  <c r="I49" i="2"/>
  <c r="M47" i="2"/>
  <c r="L47" i="2"/>
  <c r="K47" i="2"/>
  <c r="J47" i="2"/>
  <c r="I47" i="2"/>
  <c r="M45" i="2"/>
  <c r="L45" i="2"/>
  <c r="K45" i="2"/>
  <c r="J45" i="2"/>
  <c r="I45" i="2"/>
  <c r="M43" i="2"/>
  <c r="L43" i="2"/>
  <c r="K43" i="2"/>
  <c r="J43" i="2"/>
  <c r="I43" i="2"/>
  <c r="M41" i="2"/>
  <c r="L41" i="2"/>
  <c r="K41" i="2"/>
  <c r="J41" i="2"/>
  <c r="I41" i="2"/>
  <c r="M37" i="2"/>
  <c r="L37" i="2"/>
  <c r="K37" i="2"/>
  <c r="J37" i="2"/>
  <c r="I37" i="2"/>
  <c r="M35" i="2"/>
  <c r="L35" i="2"/>
  <c r="K35" i="2"/>
  <c r="J35" i="2"/>
  <c r="I35" i="2"/>
  <c r="M33" i="2"/>
  <c r="L33" i="2"/>
  <c r="K33" i="2"/>
  <c r="J33" i="2"/>
  <c r="I33" i="2"/>
  <c r="M31" i="2"/>
  <c r="L31" i="2"/>
  <c r="K31" i="2"/>
  <c r="J31" i="2"/>
  <c r="I31" i="2"/>
  <c r="M29" i="2"/>
  <c r="L29" i="2"/>
  <c r="K29" i="2"/>
  <c r="J29" i="2"/>
  <c r="I29" i="2"/>
  <c r="M26" i="2"/>
  <c r="K26" i="2"/>
  <c r="I26" i="2"/>
  <c r="M24" i="2"/>
  <c r="K24" i="2"/>
  <c r="I24" i="2"/>
  <c r="M22" i="2"/>
  <c r="K22" i="2"/>
  <c r="I22" i="2"/>
  <c r="M20" i="2"/>
  <c r="K20" i="2"/>
  <c r="I20" i="2"/>
  <c r="M18" i="2"/>
  <c r="K18" i="2"/>
  <c r="I18" i="2"/>
  <c r="M13" i="2"/>
  <c r="L13" i="2"/>
  <c r="K13" i="2"/>
  <c r="J13" i="2"/>
  <c r="I13" i="2"/>
  <c r="M11" i="2"/>
  <c r="L11" i="2"/>
  <c r="K11" i="2"/>
  <c r="J11" i="2"/>
  <c r="I11" i="2"/>
  <c r="M9" i="2"/>
  <c r="L9" i="2"/>
  <c r="K9" i="2"/>
  <c r="J9" i="2"/>
  <c r="I9" i="2"/>
  <c r="M7" i="2"/>
  <c r="L7" i="2"/>
  <c r="K7" i="2"/>
  <c r="J7" i="2"/>
  <c r="I7" i="2"/>
  <c r="O8" i="5"/>
  <c r="E7" i="9" l="1"/>
  <c r="E10" i="9" s="1"/>
  <c r="E11" i="9" s="1"/>
  <c r="I9" i="8"/>
  <c r="I10" i="8" s="1"/>
  <c r="N7" i="8"/>
  <c r="E14" i="9" s="1"/>
  <c r="E16" i="9" s="1"/>
  <c r="E17" i="9" s="1"/>
  <c r="E19" i="9" s="1"/>
  <c r="N9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O8" authorId="0" shapeId="0" xr:uid="{6AFF53D7-B6FD-BE43-8914-08871827F78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total score dibagi 44 kuisoner
</t>
        </r>
      </text>
    </comment>
    <comment ref="O9" authorId="0" shapeId="0" xr:uid="{5AB3CD58-340E-914A-972E-BD725D2BC8B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total score dibagi 44 kuisoner
</t>
        </r>
      </text>
    </comment>
    <comment ref="O10" authorId="0" shapeId="0" xr:uid="{D9E7A26C-F26C-DD43-9AA7-D4020E22C6D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total score dibagi 44 kuisoner
</t>
        </r>
      </text>
    </comment>
    <comment ref="O11" authorId="0" shapeId="0" xr:uid="{59855D5F-56A8-0F4D-B5F1-DF8CF18BD67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total score dibagi 44 x 3 pertanyaan
</t>
        </r>
      </text>
    </comment>
    <comment ref="J12" authorId="0" shapeId="0" xr:uid="{A50B9A86-FCEC-754C-B9B2-D824723BED2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K12" authorId="0" shapeId="0" xr:uid="{5A80ABB0-F6AE-8548-93FB-3C7598865D3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L12" authorId="0" shapeId="0" xr:uid="{80B375F7-B4E5-0A47-BEEE-5E747F80B95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M12" authorId="0" shapeId="0" xr:uid="{877A3612-92E8-D14E-BB35-BF483C5B7E3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N12" authorId="0" shapeId="0" xr:uid="{787ECC2B-E572-954D-B225-55F14841E1E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O14" authorId="0" shapeId="0" xr:uid="{95531154-4B9D-1C4D-BE04-B4412F4FA1A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total score dibagi 44 kuisoner
</t>
        </r>
      </text>
    </comment>
    <comment ref="O15" authorId="0" shapeId="0" xr:uid="{690A624E-43FF-5940-A928-E830D08853F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total score dibagi 44 kuisoner
</t>
        </r>
      </text>
    </comment>
    <comment ref="O16" authorId="0" shapeId="0" xr:uid="{82890D71-7B47-E043-90B6-774FD3F68B1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total score dibagi 44 kuisoner
</t>
        </r>
      </text>
    </comment>
    <comment ref="O17" authorId="0" shapeId="0" xr:uid="{2F5D84D1-1704-A941-9CE7-D8FD9DD45CE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total score dibagi 44 x 3 pertanyaan
</t>
        </r>
      </text>
    </comment>
    <comment ref="J18" authorId="0" shapeId="0" xr:uid="{C171E86C-F77F-964E-9BC3-F5808228C52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K18" authorId="0" shapeId="0" xr:uid="{E8810C81-FFF4-FF44-939E-AB5D4032183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L18" authorId="0" shapeId="0" xr:uid="{16A2A03E-B4A7-2844-ACFA-EC54EA71AC5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M18" authorId="0" shapeId="0" xr:uid="{FF43144E-8D19-2E4B-A079-0E0B1C2E7F1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N18" authorId="0" shapeId="0" xr:uid="{3A2F339D-1D44-C448-9AED-C81C517C40C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O20" authorId="0" shapeId="0" xr:uid="{4EA7E20E-1761-154E-A460-787C2ACB282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total score dibagi 44 kuisoner
</t>
        </r>
      </text>
    </comment>
    <comment ref="O21" authorId="0" shapeId="0" xr:uid="{77689B13-03C6-644D-B886-ACD78B1AEA9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total score dibagi 44 kuisoner
</t>
        </r>
      </text>
    </comment>
    <comment ref="O22" authorId="0" shapeId="0" xr:uid="{5F79903D-DBD5-AD42-B068-1724CF0EA8C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total score dibagi 44 kuisoner
</t>
        </r>
      </text>
    </comment>
    <comment ref="O23" authorId="0" shapeId="0" xr:uid="{7468122F-4B52-9A45-AA5E-51417C5EB50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total score dibagi 44 x 3 pertanyaan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J24" authorId="0" shapeId="0" xr:uid="{1E51CFFB-F3BD-5E4C-B434-F535CB86777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K24" authorId="0" shapeId="0" xr:uid="{A2C46679-C31D-3749-8FFA-D528C90EE3B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L24" authorId="0" shapeId="0" xr:uid="{12790376-DF6B-D343-BE5E-079562A33BE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M24" authorId="0" shapeId="0" xr:uid="{713D8E5F-472D-5049-ACD0-3D25461FE12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N24" authorId="0" shapeId="0" xr:uid="{3822D7F7-D03A-5741-ADD1-A3C38229A17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O26" authorId="0" shapeId="0" xr:uid="{2A33102D-913D-074E-945F-39EE3119C4A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total score dibagi 44 kuisoner
</t>
        </r>
      </text>
    </comment>
    <comment ref="O27" authorId="0" shapeId="0" xr:uid="{2388795F-1C10-4D46-BFC8-2D016C89502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total score dibagi 44 kuisoner
</t>
        </r>
      </text>
    </comment>
    <comment ref="O28" authorId="0" shapeId="0" xr:uid="{53D238EA-3370-8E48-A2D2-0FF35F7CAE8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total score dibagi 44 kuisoner
</t>
        </r>
      </text>
    </comment>
    <comment ref="O29" authorId="0" shapeId="0" xr:uid="{086C4B8D-4C13-BB41-B1E7-D2C768704AC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total score dibagi 44 x 3 pertanyaan
</t>
        </r>
      </text>
    </comment>
    <comment ref="J30" authorId="0" shapeId="0" xr:uid="{C8389E23-7918-5543-84D9-D1328F09A94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K30" authorId="0" shapeId="0" xr:uid="{D0F3FEC0-81D3-934F-BDA9-E6A201BB2C7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L30" authorId="0" shapeId="0" xr:uid="{99CE17F7-8338-1048-A6DA-3F2E21500CB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M30" authorId="0" shapeId="0" xr:uid="{5C223FEE-2FAA-8C44-8F3F-33FA1997851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N30" authorId="0" shapeId="0" xr:uid="{41302D8D-3B3C-0A4F-9CB7-2BF2162BC7A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O32" authorId="0" shapeId="0" xr:uid="{DB14E2A0-FCD8-314E-BAED-2AC06D25436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total score dibagi 44 kuisoner
</t>
        </r>
      </text>
    </comment>
    <comment ref="O33" authorId="0" shapeId="0" xr:uid="{EFF7A483-A89C-DA4F-8D4D-88709E78A00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total score dibagi 44 kuisoner
</t>
        </r>
      </text>
    </comment>
    <comment ref="O34" authorId="0" shapeId="0" xr:uid="{EDDDF0D1-C9BB-9446-B986-6A19FF39C15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total score dibagi 44 kuisoner
</t>
        </r>
      </text>
    </comment>
    <comment ref="O35" authorId="0" shapeId="0" xr:uid="{5800E5A1-5367-CC47-8C37-F221403C43D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total score dibagi 44 x 3 pertanyaan
</t>
        </r>
      </text>
    </comment>
    <comment ref="J36" authorId="0" shapeId="0" xr:uid="{1C86EE6A-AA31-D841-9CF4-35416318860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K36" authorId="0" shapeId="0" xr:uid="{4B126728-A3C3-3C4D-A313-7694C0863C3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L36" authorId="0" shapeId="0" xr:uid="{A0590C36-7BD5-CF42-ABE7-01F7A3388E3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M36" authorId="0" shapeId="0" xr:uid="{62132DAA-7043-0B47-A03E-52C583F45B3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  <comment ref="N36" authorId="0" shapeId="0" xr:uid="{9BDC3E18-3C3F-B642-9193-95D4158C2FD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 x 3 pertanyaan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N7" authorId="0" shapeId="0" xr:uid="{4B3A7D71-B448-E040-89BA-F3D5D5EE6F1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</t>
        </r>
      </text>
    </comment>
    <comment ref="N8" authorId="0" shapeId="0" xr:uid="{8C5E5278-F24D-ED4E-BB71-07F65A276D7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N9" authorId="0" shapeId="0" xr:uid="{B3146780-555F-3B42-834D-99157B78717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x 2 pertanyaan</t>
        </r>
      </text>
    </comment>
    <comment ref="I10" authorId="0" shapeId="0" xr:uid="{168F5EDD-4BAF-D04D-B7E4-867FF2FD2BC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J10" authorId="0" shapeId="0" xr:uid="{BB72D5C8-88D3-144D-B4C8-DFF331A3694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K10" authorId="0" shapeId="0" xr:uid="{30DD0AC7-D01C-774D-A667-CD6F4FA8ED3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L10" authorId="0" shapeId="0" xr:uid="{1AEAD497-A478-3F48-B002-A8B62E92D73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M10" authorId="0" shapeId="0" xr:uid="{412D0134-864C-9C45-BCE5-070F07CA32A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N12" authorId="0" shapeId="0" xr:uid="{9AA61378-DBC5-5347-8FF5-00FF8EC73F0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</t>
        </r>
      </text>
    </comment>
    <comment ref="N13" authorId="0" shapeId="0" xr:uid="{E8131F1E-2EEF-634C-B197-F6466355CCA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N14" authorId="0" shapeId="0" xr:uid="{96B49614-301C-6A4A-9D48-3C3761233D4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x 2 pertanyaan</t>
        </r>
      </text>
    </comment>
    <comment ref="I15" authorId="0" shapeId="0" xr:uid="{9C619EFA-DCCF-2B4C-868E-BC49C23C232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J15" authorId="0" shapeId="0" xr:uid="{0B68C536-C4E9-C442-9BCC-4AE660E93D1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K15" authorId="0" shapeId="0" xr:uid="{B45832B3-4CC0-C04B-B1DC-788555B6B83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L15" authorId="0" shapeId="0" xr:uid="{13CE2FB8-0D7A-DC43-AA61-1819E7153EE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M15" authorId="0" shapeId="0" xr:uid="{5DB4DF16-04C1-F745-BE03-A00306D5F90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N17" authorId="0" shapeId="0" xr:uid="{72480C85-401F-DA4F-914C-0F4A3F76302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</t>
        </r>
      </text>
    </comment>
    <comment ref="N18" authorId="0" shapeId="0" xr:uid="{59A33B15-F075-9846-ABA2-23FAEA4BFFA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N19" authorId="0" shapeId="0" xr:uid="{9553CD4D-1899-F64A-A317-262F3FED7F5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x 2 pertanyaan</t>
        </r>
      </text>
    </comment>
    <comment ref="I20" authorId="0" shapeId="0" xr:uid="{5DDCD9F9-D8D8-F741-8862-0A26D270EFB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J20" authorId="0" shapeId="0" xr:uid="{D85A4959-CBFB-E94F-A487-0E025323262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K20" authorId="0" shapeId="0" xr:uid="{7E82810A-E287-1147-8745-BFB2A8610F1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L20" authorId="0" shapeId="0" xr:uid="{E8BC38A2-CDC6-224F-9072-F4B41A73C31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M20" authorId="0" shapeId="0" xr:uid="{EFF840AE-6B0E-4B43-B632-042B209449E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N22" authorId="0" shapeId="0" xr:uid="{5C3A27E7-30B9-7D4D-9B1C-817BC0DD8B0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</t>
        </r>
      </text>
    </comment>
    <comment ref="N23" authorId="0" shapeId="0" xr:uid="{21D56B4A-8F8B-A94F-90EC-28580D577BF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N24" authorId="0" shapeId="0" xr:uid="{859BEFCD-67C3-A841-BC2D-B7EA38D6607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x 2 pertanyaan</t>
        </r>
      </text>
    </comment>
    <comment ref="I25" authorId="0" shapeId="0" xr:uid="{13581E65-1BD8-6B44-8664-23508E57F95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J25" authorId="0" shapeId="0" xr:uid="{97DEE622-A475-E142-9314-D5E4B38D0E8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K25" authorId="0" shapeId="0" xr:uid="{94F4C75A-652B-4546-8C91-AFACBC586FE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L25" authorId="0" shapeId="0" xr:uid="{77C547A9-12F9-6542-B498-0885CD787C7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M25" authorId="0" shapeId="0" xr:uid="{8E1B3F87-E98E-5042-97D5-643205F64DA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N27" authorId="0" shapeId="0" xr:uid="{888829E7-37AD-B843-98C1-C19272ECB3C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kuisoner</t>
        </r>
      </text>
    </comment>
    <comment ref="N28" authorId="0" shapeId="0" xr:uid="{5D0BDC0E-54AC-4349-BB92-A86CE268E94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N29" authorId="0" shapeId="0" xr:uid="{DA769946-0F36-4B49-AC20-EDF0F069C06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 x 2 pertanyaan</t>
        </r>
      </text>
    </comment>
    <comment ref="I30" authorId="0" shapeId="0" xr:uid="{39523133-BE75-9646-8697-336085A76C5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J30" authorId="0" shapeId="0" xr:uid="{C5251905-B3AE-4548-9D13-1CE96DCE684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K30" authorId="0" shapeId="0" xr:uid="{DA94AC05-6F4D-BE4D-A2F4-254A9A7F888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L30" authorId="0" shapeId="0" xr:uid="{588079F3-52E4-1A4D-A9D2-AAC6723ED74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  <comment ref="M30" authorId="0" shapeId="0" xr:uid="{67C413B0-054C-9644-BFEA-C63B47E67D0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total score dibagi 44x2 pertanyaan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F47" authorId="0" shapeId="0" xr:uid="{74CE4348-1B53-164E-B9DA-E192BDA49D9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 orang tenaga kerja dan biaya cuka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F54" authorId="0" shapeId="0" xr:uid="{EF03D05D-6424-E642-A82C-9A9CF266CBA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tenaga kerja dan transport</t>
        </r>
      </text>
    </comment>
    <comment ref="F55" authorId="0" shapeId="0" xr:uid="{B098A3E4-68CE-6F41-B4C2-72FAD7D68E7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tenaga kerja dan transport</t>
        </r>
      </text>
    </comment>
    <comment ref="F56" authorId="0" shapeId="0" xr:uid="{7BBA1985-7BC3-C14C-AF72-3526759CDE9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tenaga kerja dan transport</t>
        </r>
      </text>
    </comment>
    <comment ref="F57" authorId="0" shapeId="0" xr:uid="{69EE75E9-0B04-9E43-97C6-26DF14F1C6D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tenaga kerja dan transport</t>
        </r>
      </text>
    </comment>
    <comment ref="F58" authorId="0" shapeId="0" xr:uid="{5D0B3E6C-EA75-514C-8364-27FC32390A3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tenaga kerja dan transport</t>
        </r>
      </text>
    </comment>
    <comment ref="F59" authorId="0" shapeId="0" xr:uid="{D613473E-6127-854F-BDA0-AC9866491A3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tenaga kerja dan transport</t>
        </r>
      </text>
    </comment>
    <comment ref="F60" authorId="0" shapeId="0" xr:uid="{ED0019B3-CAF5-1142-BAA5-E8597569F20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tenaga kerja dan transport</t>
        </r>
      </text>
    </comment>
    <comment ref="F61" authorId="0" shapeId="0" xr:uid="{DA88C6B9-4F35-8544-813E-860DF599F89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tenaga kerja dan transport</t>
        </r>
      </text>
    </comment>
    <comment ref="F62" authorId="0" shapeId="0" xr:uid="{A0D8A158-BCEC-704A-BF4A-EA8DBB057DC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tenaga kerja dan transport</t>
        </r>
      </text>
    </comment>
    <comment ref="F63" authorId="0" shapeId="0" xr:uid="{BF154B84-BE4C-B144-A062-0787CCECBCE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tenaga kerja dan transport</t>
        </r>
      </text>
    </comment>
    <comment ref="F64" authorId="0" shapeId="0" xr:uid="{A0D34005-F909-244D-B579-65EFAD71A48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tenaga kerja dan transport</t>
        </r>
      </text>
    </comment>
    <comment ref="F65" authorId="0" shapeId="0" xr:uid="{D8BD4C36-937F-8147-90CB-B227F17C77E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tenaga kerja dan transport</t>
        </r>
      </text>
    </comment>
  </commentList>
</comments>
</file>

<file path=xl/sharedStrings.xml><?xml version="1.0" encoding="utf-8"?>
<sst xmlns="http://schemas.openxmlformats.org/spreadsheetml/2006/main" count="1503" uniqueCount="378">
  <si>
    <t>No.</t>
  </si>
  <si>
    <t>Komponen Pengukuran</t>
  </si>
  <si>
    <t xml:space="preserve">Frekuensi Skor </t>
  </si>
  <si>
    <t>Skor Rata-rata</t>
  </si>
  <si>
    <t>Kriteria</t>
  </si>
  <si>
    <t>Karet</t>
  </si>
  <si>
    <t>- Tujuan Pemasaran</t>
  </si>
  <si>
    <t>- Kontuinitas Pasokan</t>
  </si>
  <si>
    <t>- Harga Jual Per Kg</t>
  </si>
  <si>
    <t xml:space="preserve">Total </t>
  </si>
  <si>
    <t xml:space="preserve">Rata-Rata </t>
  </si>
  <si>
    <t>Nangka</t>
  </si>
  <si>
    <t>Jengkol</t>
  </si>
  <si>
    <t>Petai</t>
  </si>
  <si>
    <t>Durian</t>
  </si>
  <si>
    <t>Indeks pemasaran (MI)</t>
  </si>
  <si>
    <t xml:space="preserve">Tujuan pemasaran tanaman multi guna yang diusahakan </t>
  </si>
  <si>
    <t>(1) Desa, (2) Kota, (3) Propinsi, (4) Nasional, (5) Internasional</t>
  </si>
  <si>
    <t>No</t>
  </si>
  <si>
    <t>karet</t>
  </si>
  <si>
    <t>nangka</t>
  </si>
  <si>
    <t>jengkol</t>
  </si>
  <si>
    <t>petai</t>
  </si>
  <si>
    <t>durian</t>
  </si>
  <si>
    <t>Penjelasan : …...................................</t>
  </si>
  <si>
    <t>Kontinuitas pasokan</t>
  </si>
  <si>
    <t>(1) Tidak Kontinyu  (3) Kurang Kontinyu, (5) Kontinyu,</t>
  </si>
  <si>
    <t>Bagaimana harga jual per kg/buah</t>
  </si>
  <si>
    <t>(1) Sangat rendah, (2) rendah, (3) sedang, (4) tinggi, (5) Sangat Tinggi</t>
  </si>
  <si>
    <t>Indeks sosial (SI)</t>
  </si>
  <si>
    <t>Dapat diterima secara sosial</t>
  </si>
  <si>
    <t>Kmdt</t>
  </si>
  <si>
    <t>Dukungan kelembagaan setempat</t>
  </si>
  <si>
    <t>(1)Rendah, (2) Sedang, (3) Tinggi</t>
  </si>
  <si>
    <t>karet pernah ada UPPB tp tidak jalan</t>
  </si>
  <si>
    <t>komoodity yang lain belum ada</t>
  </si>
  <si>
    <t>A</t>
  </si>
  <si>
    <t>Tingkat Partisipasi</t>
  </si>
  <si>
    <t>Keaktifan dalam kelompok</t>
  </si>
  <si>
    <t xml:space="preserve">(1)Tidak ikut kelompok, (2)Ikut kelompok, tidak aktif berpartisipasi, (3)Ikut kelompok dan aktif berpartisipasi </t>
  </si>
  <si>
    <t>pasrah dengan keputusan yg lain (faktor usia), memeiliki pekerjaan lain dan bermukim di luar lokasi, merasa penting untuk ikut aktif karena ingin mendapatkan informasi</t>
  </si>
  <si>
    <t>Kepercayaan terhadap orang sekitar</t>
  </si>
  <si>
    <t>(1)Netral, (2) Sebagian besar tidak dapat dipercaya, (3) Sebagian besar dapat dipercaya</t>
  </si>
  <si>
    <t>Tingkat solidaritas dalam kelompok</t>
  </si>
  <si>
    <t>(1)Rendah, (2) Sedang, (3) tinggi</t>
  </si>
  <si>
    <t>tidak aktif dikelompok, belum ada peran tanggung jawab anggota, pada kelompok kecil sangat tinggi( kelompok keluarga)</t>
  </si>
  <si>
    <t>Partisipasi anggota dalam kegiatan kolektif dan kerjasama</t>
  </si>
  <si>
    <t>(1) Sebagian kecil Anggota terlibat, (2) Sebagian besar anggota terlibat, (3) Semua anggota terlibat</t>
  </si>
  <si>
    <t>anggota yang mendapatkan informasi dan dekat dengan lokasi kegiatan</t>
  </si>
  <si>
    <t>Akses memperoleh informasi dan komunikasi</t>
  </si>
  <si>
    <t>(1)Sulit, (2) Sedang, (3) Mudah</t>
  </si>
  <si>
    <t xml:space="preserve">susah signal telepon dan sebagian anggota bermukim di lokasi yang relatif jauh </t>
  </si>
  <si>
    <t>jaringan telpon sulit, jarak tempat tinggal berjauhan, tidak ada kegiatan kolektif</t>
  </si>
  <si>
    <t>Penggunaan media informasi setiap harinya oleh rumah tangga</t>
  </si>
  <si>
    <t>(1)Lainnya, (2)Televisi/ radio/ surat kabar, (3)Telepon/Handphone</t>
  </si>
  <si>
    <t>lainnya: komunikasi lisan</t>
  </si>
  <si>
    <t>14 orang memeiliki televisi, tidak menggunakan HP, 35 televisi dan Hp</t>
  </si>
  <si>
    <t>signal sangat susah</t>
  </si>
  <si>
    <t>Fungsi Management</t>
  </si>
  <si>
    <r>
      <t xml:space="preserve">Bagaimana tingkat partisipasi anggota dalam </t>
    </r>
    <r>
      <rPr>
        <b/>
        <sz val="12"/>
        <color theme="1"/>
        <rFont val="Times New Roman"/>
        <family val="1"/>
      </rPr>
      <t>perencanaan</t>
    </r>
    <r>
      <rPr>
        <sz val="12"/>
        <color theme="1"/>
        <rFont val="Times New Roman"/>
        <family val="1"/>
      </rPr>
      <t xml:space="preserve"> proses pembangunan HKm</t>
    </r>
  </si>
  <si>
    <t>(1)Sebagian kecil anggota terlibat, (2) Sebagian besar anggota terlibat, (3)Semua anggota terlibat</t>
  </si>
  <si>
    <t>diproses awal anggota masih bersemangat setelah mendapatkan SK</t>
  </si>
  <si>
    <r>
      <t xml:space="preserve">Bagaimana tingkat partisipasi anggota dalam </t>
    </r>
    <r>
      <rPr>
        <b/>
        <sz val="12"/>
        <color theme="1"/>
        <rFont val="Times New Roman"/>
        <family val="1"/>
      </rPr>
      <t>pengorganisasian</t>
    </r>
    <r>
      <rPr>
        <sz val="12"/>
        <color theme="1"/>
        <rFont val="Times New Roman"/>
        <family val="1"/>
      </rPr>
      <t xml:space="preserve"> proses pembangunan HKm</t>
    </r>
  </si>
  <si>
    <t>(1)Sebagian kecil anggota terlibat, (2)Sebagian besar anggota terlibat, (3)Semua anggota terlibat</t>
  </si>
  <si>
    <t>anggota banyak hadir</t>
  </si>
  <si>
    <r>
      <t xml:space="preserve">Bagaimana tingkat partisipasi anggota dalam </t>
    </r>
    <r>
      <rPr>
        <b/>
        <sz val="12"/>
        <color theme="1"/>
        <rFont val="Times New Roman"/>
        <family val="1"/>
      </rPr>
      <t>pelaksanaan</t>
    </r>
    <r>
      <rPr>
        <sz val="12"/>
        <color theme="1"/>
        <rFont val="Times New Roman"/>
        <family val="1"/>
      </rPr>
      <t xml:space="preserve"> proses pembangunan HKm</t>
    </r>
  </si>
  <si>
    <r>
      <t xml:space="preserve">Bagaimana tingkat partisipasi anggota dalam </t>
    </r>
    <r>
      <rPr>
        <b/>
        <sz val="12"/>
        <color theme="1"/>
        <rFont val="Times New Roman"/>
        <family val="1"/>
      </rPr>
      <t>pengendalian</t>
    </r>
    <r>
      <rPr>
        <sz val="12"/>
        <color theme="1"/>
        <rFont val="Times New Roman"/>
        <family val="1"/>
      </rPr>
      <t xml:space="preserve"> proses pembangunan HKm</t>
    </r>
  </si>
  <si>
    <t>B</t>
  </si>
  <si>
    <t xml:space="preserve">Tingkat Pengorganisasian </t>
  </si>
  <si>
    <t>Pertanyaan</t>
  </si>
  <si>
    <t>PILIHAN JAWABAN</t>
  </si>
  <si>
    <t>Kesesuaian nama-nama dalam struktur kepengurusan</t>
  </si>
  <si>
    <t>(1)Tidak Sesuai, (2)Kurang Sesuai, (3) Sesuai</t>
  </si>
  <si>
    <t>Hadir dalam setiap kegiatan kelompok</t>
  </si>
  <si>
    <t>(1)Tidak Pernah Hadir, (2) Jarang hadir, (3) Selalu hadir</t>
  </si>
  <si>
    <t xml:space="preserve">jarak jauh, sudah tua, jalan rusak, </t>
  </si>
  <si>
    <t>dekat dan memperoleh undangan</t>
  </si>
  <si>
    <t>Masukan dan saran disetiap pengambilan keputusan</t>
  </si>
  <si>
    <t>(1)Kurang, (2)cukup,(3)Baik</t>
  </si>
  <si>
    <t>saat pertemuan banyak yang hadir</t>
  </si>
  <si>
    <t>Aturan sangsi terhadap pelanggaran aturan kelompok</t>
  </si>
  <si>
    <t>belum ada sangsi, membakar, nanam sawit, tidak hadir pertemuan</t>
  </si>
  <si>
    <t>Media informasi kelompok, papan pengumuman dan laporan kegiatan</t>
  </si>
  <si>
    <t>tidak di update di kantor Gapoktan, tidak bisa baca, jarak dengan rumah warga jauh, akses jalan jelek</t>
  </si>
  <si>
    <t>- Di Terima Secara Social</t>
  </si>
  <si>
    <t>- Dukungan Kelembagaan</t>
  </si>
  <si>
    <t>VARIABEL</t>
  </si>
  <si>
    <t>PERTANYAAN</t>
  </si>
  <si>
    <t>KARET</t>
  </si>
  <si>
    <t>NANGKA</t>
  </si>
  <si>
    <t>JENGKOL</t>
  </si>
  <si>
    <t>PETAI</t>
  </si>
  <si>
    <t>DURIAN</t>
  </si>
  <si>
    <t>TUJUAN PEMASARAN</t>
  </si>
  <si>
    <t>KONTUINITAS PASOKAN</t>
  </si>
  <si>
    <t>HARGA JUAL PER KG</t>
  </si>
  <si>
    <t>TOTAL SCORE</t>
  </si>
  <si>
    <t>RATA-RATA SCORE</t>
  </si>
  <si>
    <t>INDEK SOSIAL (SI)</t>
  </si>
  <si>
    <t>DI TERIMA SECARA SOCIAL</t>
  </si>
  <si>
    <t>DUKUNGAN KELEMBAGAAN</t>
  </si>
  <si>
    <t xml:space="preserve">RATA-RATA SCORE </t>
  </si>
  <si>
    <t>rata rata</t>
  </si>
  <si>
    <t>Kreteria</t>
  </si>
  <si>
    <t>INDEKSPEMASARAN (MI)</t>
  </si>
  <si>
    <t>CUKUP</t>
  </si>
  <si>
    <t>Nilai PPI nilai rata rata score MI x SI</t>
  </si>
  <si>
    <t>tingkat partisipasi</t>
  </si>
  <si>
    <t>pengorganisasian</t>
  </si>
  <si>
    <t>Partisipasi masyarakat</t>
  </si>
  <si>
    <t>jumlah</t>
  </si>
  <si>
    <t>kriteria</t>
  </si>
  <si>
    <t>no</t>
  </si>
  <si>
    <t>C</t>
  </si>
  <si>
    <t>D</t>
  </si>
  <si>
    <t>E</t>
  </si>
  <si>
    <t>keaktifan</t>
  </si>
  <si>
    <t>solidaritas</t>
  </si>
  <si>
    <t>kerjasama</t>
  </si>
  <si>
    <t>media</t>
  </si>
  <si>
    <t>pelaksanaan</t>
  </si>
  <si>
    <t>nama angg</t>
  </si>
  <si>
    <t>hadir</t>
  </si>
  <si>
    <t>saran</t>
  </si>
  <si>
    <t>sanksi</t>
  </si>
  <si>
    <t>annoucement</t>
  </si>
  <si>
    <t>Jumlah</t>
  </si>
  <si>
    <t>Rerata</t>
  </si>
  <si>
    <t>kurang</t>
  </si>
  <si>
    <t>rerata</t>
  </si>
  <si>
    <t>c</t>
  </si>
  <si>
    <t>K</t>
  </si>
  <si>
    <t>k</t>
  </si>
  <si>
    <t>sebagaian tidak kenal, tidak aktif di kelompok, komunitas kecil sangat tinggi (kekerabatan)</t>
  </si>
  <si>
    <t>melalui pemilihan langsung lewat rapat besama, tidak banyak yang hadir</t>
  </si>
  <si>
    <t>KUESIONER BAGIAN KEDUA: PERSEPSI RESPONDEN</t>
  </si>
  <si>
    <t>A.</t>
  </si>
  <si>
    <t>Tanaman Perkebunan</t>
  </si>
  <si>
    <t>1.</t>
  </si>
  <si>
    <t>Biaya Produksi</t>
  </si>
  <si>
    <r>
      <t>a.</t>
    </r>
    <r>
      <rPr>
        <b/>
        <sz val="7"/>
        <color theme="1"/>
        <rFont val="Times New Roman"/>
        <family val="1"/>
      </rPr>
      <t xml:space="preserve">     </t>
    </r>
    <r>
      <rPr>
        <b/>
        <sz val="12"/>
        <color theme="1"/>
        <rFont val="Times New Roman"/>
        <family val="1"/>
      </rPr>
      <t>Biaya Tetap</t>
    </r>
  </si>
  <si>
    <t>NO</t>
  </si>
  <si>
    <t>Nama Alat</t>
  </si>
  <si>
    <t>Tahun Beli</t>
  </si>
  <si>
    <t>Jumlah (unit)</t>
  </si>
  <si>
    <t>Harga Beli (Rp)</t>
  </si>
  <si>
    <t>Umur ekonomis (Th)</t>
  </si>
  <si>
    <t>Jika Sewa (Rp)</t>
  </si>
  <si>
    <t>Cangkul</t>
  </si>
  <si>
    <t>Arit</t>
  </si>
  <si>
    <t>Parang</t>
  </si>
  <si>
    <t>Handsprayer</t>
  </si>
  <si>
    <t>pisau sadap</t>
  </si>
  <si>
    <t>mangkok getah</t>
  </si>
  <si>
    <t>b.	Biaya Variabel</t>
  </si>
  <si>
    <t>Benih/bibit</t>
  </si>
  <si>
    <t>Pupuk</t>
  </si>
  <si>
    <t>Pestisida</t>
  </si>
  <si>
    <t>Herbisida</t>
  </si>
  <si>
    <t>lain lain (cuka)</t>
  </si>
  <si>
    <t>Jumlah biaya</t>
  </si>
  <si>
    <t>Tenaga Kerja</t>
  </si>
  <si>
    <t>Sumber Modal</t>
  </si>
  <si>
    <t>Total biaya tenaga kerja</t>
  </si>
  <si>
    <t>Digunakan (kg)</t>
  </si>
  <si>
    <t>Harga (Rp/kg)</t>
  </si>
  <si>
    <t>Digunakan (liter)</t>
  </si>
  <si>
    <t>K (org)</t>
  </si>
  <si>
    <t>LK (org)</t>
  </si>
  <si>
    <t>JTK (org)</t>
  </si>
  <si>
    <t>JK (jam)</t>
  </si>
  <si>
    <t>HK (hari)</t>
  </si>
  <si>
    <t>S</t>
  </si>
  <si>
    <t>P</t>
  </si>
  <si>
    <t>BP</t>
  </si>
  <si>
    <t xml:space="preserve">Keterangan </t>
  </si>
  <si>
    <t>K    : Tenaga kerja keluarga</t>
  </si>
  <si>
    <t>JK  : Jam kerja</t>
  </si>
  <si>
    <t>P   : Modal pinjaman</t>
  </si>
  <si>
    <t>LK    : Tenaga kerja luar keluarga</t>
  </si>
  <si>
    <t>HK : Hari kerja</t>
  </si>
  <si>
    <t>BP : Bantuan pemerintah</t>
  </si>
  <si>
    <t>JTK  : Jumlah tenaga kerja</t>
  </si>
  <si>
    <t>S   : Modal sendiri</t>
  </si>
  <si>
    <t xml:space="preserve">1. </t>
  </si>
  <si>
    <t>Upah tenaga kerja yang berlaku</t>
  </si>
  <si>
    <t>:</t>
  </si>
  <si>
    <t>a.	Pria dewasa</t>
  </si>
  <si>
    <t>: Rp 100,000/hari kerja</t>
  </si>
  <si>
    <t>b. Wanita dewasa</t>
  </si>
  <si>
    <t xml:space="preserve">c. Anak - anak </t>
  </si>
  <si>
    <t>: Rp ……………… /hari kerja</t>
  </si>
  <si>
    <t>2.</t>
  </si>
  <si>
    <t xml:space="preserve">Biaya Tenaga Kerja </t>
  </si>
  <si>
    <t xml:space="preserve">a. Mengolah Tanah </t>
  </si>
  <si>
    <t>: Rp 150,000/hari kerja</t>
  </si>
  <si>
    <t xml:space="preserve">b. Penanaman </t>
  </si>
  <si>
    <t xml:space="preserve">c. Pemupukan </t>
  </si>
  <si>
    <t>d. Pemberantasan HPT</t>
  </si>
  <si>
    <t xml:space="preserve">e. Penyiangan </t>
  </si>
  <si>
    <t xml:space="preserve">f. Pemanenan </t>
  </si>
  <si>
    <t>: Rp 50,000 /hari kerja</t>
  </si>
  <si>
    <t>3.</t>
  </si>
  <si>
    <t>Hasil Panen</t>
  </si>
  <si>
    <t>:  6000 kg/ha/th</t>
  </si>
  <si>
    <t>4.</t>
  </si>
  <si>
    <t xml:space="preserve">Harga Jual </t>
  </si>
  <si>
    <t>c. Penerimaan</t>
  </si>
  <si>
    <t xml:space="preserve">Bulan </t>
  </si>
  <si>
    <t>Produksi (kg)</t>
  </si>
  <si>
    <t>Harga (Rp/Kg)</t>
  </si>
  <si>
    <t>Penerimaan (Rp)</t>
  </si>
  <si>
    <t>pengeluaran (Rp)</t>
  </si>
  <si>
    <t>Pendapatan (Rp)</t>
  </si>
  <si>
    <t>Januari</t>
  </si>
  <si>
    <t>Februari</t>
  </si>
  <si>
    <t>Maret</t>
  </si>
  <si>
    <t xml:space="preserve">April 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</si>
  <si>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</si>
  <si>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</si>
  <si>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</si>
  <si>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</si>
  <si>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</si>
  <si>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</si>
  <si>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</si>
  <si>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</si>
  <si>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B.</t>
  </si>
  <si>
    <t>Usahatani Lain</t>
  </si>
  <si>
    <t xml:space="preserve">NO </t>
  </si>
  <si>
    <t>Jenis Usahatani (Jenis Komoditi)</t>
  </si>
  <si>
    <t>1</t>
  </si>
  <si>
    <t>Luas Lahan Garapan (ha)</t>
  </si>
  <si>
    <t>2</t>
  </si>
  <si>
    <t>3</t>
  </si>
  <si>
    <t>Harga Jual (Rp/kg)</t>
  </si>
  <si>
    <t>4</t>
  </si>
  <si>
    <t>Biaya Tetap</t>
  </si>
  <si>
    <t>5</t>
  </si>
  <si>
    <t>Biaya Variabel</t>
  </si>
  <si>
    <t>6</t>
  </si>
  <si>
    <t>Total Biaya</t>
  </si>
  <si>
    <t>7</t>
  </si>
  <si>
    <t>Penerimaan</t>
  </si>
  <si>
    <t>8</t>
  </si>
  <si>
    <t>Pendapatan</t>
  </si>
  <si>
    <t xml:space="preserve">lain lain </t>
  </si>
  <si>
    <t>: Rp 100,000 /hari kerja</t>
  </si>
  <si>
    <t>Jagung</t>
  </si>
  <si>
    <t>semangka</t>
  </si>
  <si>
    <t>cabai</t>
  </si>
  <si>
    <t>Pendapatan(Rp)</t>
  </si>
  <si>
    <t>:  8000 kg/ha/th</t>
  </si>
  <si>
    <t>Uraian</t>
  </si>
  <si>
    <t>Jenis Komoditi</t>
  </si>
  <si>
    <t>Biaya tetap (TCI)</t>
  </si>
  <si>
    <t>Biaya operasional pemanenan</t>
  </si>
  <si>
    <t>Total Biaya (TC)</t>
  </si>
  <si>
    <t>Hasil produksi per tahun (Y)</t>
  </si>
  <si>
    <t>Harga hasil produksi (Py)</t>
  </si>
  <si>
    <t>Total Penerimaan (FI)</t>
  </si>
  <si>
    <t>Total Pendapatan (TR)</t>
  </si>
  <si>
    <t>:  6800 kg/ha/th</t>
  </si>
  <si>
    <t>:  5800kg/ha/th</t>
  </si>
  <si>
    <t>:  1000 kg/ha/th</t>
  </si>
  <si>
    <t>ç</t>
  </si>
  <si>
    <t>Pemilik</t>
  </si>
  <si>
    <t>Landuse</t>
  </si>
  <si>
    <t>Luas</t>
  </si>
  <si>
    <t>Desa/Kelurahan</t>
  </si>
  <si>
    <t>Kecamatan</t>
  </si>
  <si>
    <t>Umur responden :</t>
  </si>
  <si>
    <t>Pendidikan terakhir :</t>
  </si>
  <si>
    <t>Jumlah tanggungan keluarga (bapak + ibu + anak + lainnya) :</t>
  </si>
  <si>
    <t>Lamanya tinggal di desa / kelurahan :</t>
  </si>
  <si>
    <t>Pekerjaan pokok :</t>
  </si>
  <si>
    <t>Musiran</t>
  </si>
  <si>
    <t>Sawit</t>
  </si>
  <si>
    <t>Lubuk Bintialo</t>
  </si>
  <si>
    <t>Batanghari leko</t>
  </si>
  <si>
    <t>51 – 60 tahun</t>
  </si>
  <si>
    <t>tamat SD</t>
  </si>
  <si>
    <t>5 - 7 orang</t>
  </si>
  <si>
    <t>antara 5 – 10 tahun yang lalu</t>
  </si>
  <si>
    <t>buruh tani</t>
  </si>
  <si>
    <t>Suwanti</t>
  </si>
  <si>
    <t>Karet dan campuran</t>
  </si>
  <si>
    <t xml:space="preserve">2 - 4 orang </t>
  </si>
  <si>
    <t>lebih dari 10 tahun yang lalu</t>
  </si>
  <si>
    <t>Pedagang</t>
  </si>
  <si>
    <t>Saripudin</t>
  </si>
  <si>
    <t>41 – 50 tahun</t>
  </si>
  <si>
    <t>4 - 7 orang</t>
  </si>
  <si>
    <t>Petani</t>
  </si>
  <si>
    <t>edi Suryanto</t>
  </si>
  <si>
    <t>campur</t>
  </si>
  <si>
    <t>&gt; 60 tahun</t>
  </si>
  <si>
    <t>F</t>
  </si>
  <si>
    <t>Ariyanto</t>
  </si>
  <si>
    <t>Karet dan sawit</t>
  </si>
  <si>
    <t>21 – 30 tahun</t>
  </si>
  <si>
    <t>Jumadi Awaluddin</t>
  </si>
  <si>
    <t>31 – 40 tahun</t>
  </si>
  <si>
    <t>tamat SLTA</t>
  </si>
  <si>
    <t>G</t>
  </si>
  <si>
    <t>wiraswasta / jasa</t>
  </si>
  <si>
    <t>Aripai</t>
  </si>
  <si>
    <t>Karet, belukar dan sawit</t>
  </si>
  <si>
    <t>Tamat SLTA</t>
  </si>
  <si>
    <t>Nurdin</t>
  </si>
  <si>
    <t>Belukar</t>
  </si>
  <si>
    <t>tamat SLTP</t>
  </si>
  <si>
    <t>antara 1 – 5 tahun yang lalu</t>
  </si>
  <si>
    <t>Mahmudi</t>
  </si>
  <si>
    <t>Nurohim</t>
  </si>
  <si>
    <t>Sugeng Irawan</t>
  </si>
  <si>
    <t>Karet dan belukar</t>
  </si>
  <si>
    <t>Mecang Sakti</t>
  </si>
  <si>
    <t>Mujianto</t>
  </si>
  <si>
    <t>Imron</t>
  </si>
  <si>
    <t>Srihanto</t>
  </si>
  <si>
    <t>tidak tamat SD</t>
  </si>
  <si>
    <t>Angga Pramanna</t>
  </si>
  <si>
    <t>Budiman</t>
  </si>
  <si>
    <t>Warsito</t>
  </si>
  <si>
    <t>Samsudin</t>
  </si>
  <si>
    <t>Amrillah</t>
  </si>
  <si>
    <t>Suprianto</t>
  </si>
  <si>
    <t>Marsimin</t>
  </si>
  <si>
    <t xml:space="preserve">5 - 7  orang </t>
  </si>
  <si>
    <t>Wamda</t>
  </si>
  <si>
    <t>Marno</t>
  </si>
  <si>
    <t>Kosim</t>
  </si>
  <si>
    <t>Campuran</t>
  </si>
  <si>
    <t>Sunandar</t>
  </si>
  <si>
    <t>Sawit dan karet</t>
  </si>
  <si>
    <t>Ngadimin</t>
  </si>
  <si>
    <t>Ef yanto</t>
  </si>
  <si>
    <t>Kosong</t>
  </si>
  <si>
    <t>Bahry</t>
  </si>
  <si>
    <t xml:space="preserve">2- 4 orang </t>
  </si>
  <si>
    <t>Sukatman</t>
  </si>
  <si>
    <t>Muhadir</t>
  </si>
  <si>
    <t>M. Yusuf</t>
  </si>
  <si>
    <t>Andi Arifai</t>
  </si>
  <si>
    <t>Pinang</t>
  </si>
  <si>
    <t>Rohan</t>
  </si>
  <si>
    <t>M. Hasyim</t>
  </si>
  <si>
    <t>Hardiansyah</t>
  </si>
  <si>
    <t>Suardi</t>
  </si>
  <si>
    <t>Tidak tamat PT</t>
  </si>
  <si>
    <t>H</t>
  </si>
  <si>
    <t>Susanto 1</t>
  </si>
  <si>
    <t>fikri asfiah</t>
  </si>
  <si>
    <t>Rokeng</t>
  </si>
  <si>
    <t>Damiri</t>
  </si>
  <si>
    <t>Ambo Dalle</t>
  </si>
  <si>
    <t>Warimin</t>
  </si>
  <si>
    <t>campuran</t>
  </si>
  <si>
    <t>M Daud</t>
  </si>
  <si>
    <t>Damin</t>
  </si>
  <si>
    <t>umur</t>
  </si>
  <si>
    <t xml:space="preserve">Kategori </t>
  </si>
  <si>
    <t>%</t>
  </si>
  <si>
    <t>Total Responden</t>
  </si>
  <si>
    <t>sekolah</t>
  </si>
  <si>
    <t>I</t>
  </si>
  <si>
    <t>Tanggungan keluarga</t>
  </si>
  <si>
    <t>perbutir</t>
  </si>
  <si>
    <t>Penanaman dan perawatan</t>
  </si>
  <si>
    <t>Penerimaan tanaman MG</t>
  </si>
  <si>
    <t>Penerimaan komoditi lain</t>
  </si>
  <si>
    <t>perkg</t>
  </si>
  <si>
    <t>Biaya Variabel (TCE)</t>
  </si>
  <si>
    <t xml:space="preserve">(1) Komoditas belum pernah diusahakan, (2) Komoditas pernah diusahakan tapi kurang berkembang dan kurang diminati masyarakati, (3) Komoditas diusahakan  masyarakat tapi permintaannya kurang, (4) Komoditas diusahakan dan
digemari masyarakat , (5) Komoditas diusahakan masyarakat dan telah dikembangkan  </t>
  </si>
  <si>
    <t>Digunakan (botol)</t>
  </si>
  <si>
    <t>jumlah kuisioner</t>
  </si>
  <si>
    <t>(Jml Jawaban x Bobot)/Jml kuisioner</t>
  </si>
  <si>
    <t>(Jml Jawaban x Bobot)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</si>
</sst>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;[Red]0"/>
    <numFmt numFmtId="165" formatCode="_(* #,##0_);_(* \(#,##0\);_(* &quot;-&quot;??_);_(@_)"/>
    <numFmt numFmtId="166" formatCode="[$-409]mmmmm;@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6"/>
      <color theme="1"/>
      <name val="Calibri"/>
      <family val="2"/>
      <scheme val="minor"/>
    </font>
    <font>
      <sz val="11"/>
      <color rgb="FF171717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i/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6">
    <xf numFmtId="0" fontId="0" fillId="0" borderId="0" xfId="0"/>
    <xf numFmtId="0" fontId="0" fillId="0" borderId="1" xfId="0" applyBorder="1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0" fontId="0" fillId="0" borderId="1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top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  <xf numFmtId="164" fontId="0" fillId="5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vertical="top"/>
    </xf>
    <xf numFmtId="0" fontId="0" fillId="5" borderId="0" xfId="0" applyFill="1"/>
    <xf numFmtId="0" fontId="0" fillId="0" borderId="14" xfId="0" applyBorder="1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vertical="top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vertical="center"/>
    </xf>
    <xf numFmtId="0" fontId="0" fillId="0" borderId="15" xfId="0" applyBorder="1"/>
    <xf numFmtId="164" fontId="0" fillId="0" borderId="10" xfId="0" applyNumberFormat="1" applyBorder="1" applyAlignment="1">
      <alignment horizontal="center" vertical="top"/>
    </xf>
    <xf numFmtId="164" fontId="0" fillId="0" borderId="14" xfId="0" applyNumberFormat="1" applyBorder="1" applyAlignment="1">
      <alignment vertical="top"/>
    </xf>
    <xf numFmtId="164" fontId="0" fillId="0" borderId="16" xfId="0" applyNumberFormat="1" applyBorder="1" applyAlignment="1">
      <alignment horizontal="center" vertical="center"/>
    </xf>
    <xf numFmtId="0" fontId="0" fillId="0" borderId="13" xfId="0" applyBorder="1"/>
    <xf numFmtId="164" fontId="0" fillId="0" borderId="0" xfId="0" applyNumberFormat="1" applyAlignment="1">
      <alignment horizontal="center" vertical="center"/>
    </xf>
    <xf numFmtId="164" fontId="0" fillId="5" borderId="10" xfId="0" applyNumberFormat="1" applyFill="1" applyBorder="1" applyAlignment="1">
      <alignment horizontal="center" vertical="center"/>
    </xf>
    <xf numFmtId="0" fontId="3" fillId="5" borderId="2" xfId="0" applyFont="1" applyFill="1" applyBorder="1" applyAlignment="1">
      <alignment vertical="top"/>
    </xf>
    <xf numFmtId="0" fontId="3" fillId="5" borderId="11" xfId="0" applyFont="1" applyFill="1" applyBorder="1" applyAlignment="1">
      <alignment vertical="top"/>
    </xf>
    <xf numFmtId="164" fontId="0" fillId="0" borderId="10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/>
    <xf numFmtId="0" fontId="0" fillId="0" borderId="0" xfId="0" applyAlignment="1">
      <alignment vertical="top" wrapText="1"/>
    </xf>
    <xf numFmtId="0" fontId="6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2" fontId="4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 wrapText="1"/>
    </xf>
    <xf numFmtId="1" fontId="0" fillId="0" borderId="0" xfId="0" applyNumberFormat="1" applyAlignment="1">
      <alignment horizontal="center"/>
    </xf>
    <xf numFmtId="0" fontId="8" fillId="0" borderId="1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vertical="center" wrapText="1"/>
    </xf>
    <xf numFmtId="2" fontId="13" fillId="0" borderId="1" xfId="0" applyNumberFormat="1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2" fontId="3" fillId="0" borderId="8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0" fillId="0" borderId="0" xfId="0" applyNumberFormat="1" applyFont="1"/>
    <xf numFmtId="0" fontId="0" fillId="0" borderId="0" xfId="0" applyAlignment="1">
      <alignment horizontal="left" vertical="center"/>
    </xf>
    <xf numFmtId="9" fontId="0" fillId="0" borderId="0" xfId="1" applyFont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9" fontId="0" fillId="0" borderId="0" xfId="1" applyFont="1"/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0" fillId="0" borderId="4" xfId="0" applyBorder="1" applyAlignment="1">
      <alignment wrapText="1"/>
    </xf>
    <xf numFmtId="49" fontId="0" fillId="0" borderId="10" xfId="0" applyNumberForma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43" fontId="0" fillId="0" borderId="10" xfId="2" applyFont="1" applyBorder="1"/>
    <xf numFmtId="0" fontId="0" fillId="0" borderId="2" xfId="0" applyBorder="1"/>
    <xf numFmtId="0" fontId="0" fillId="0" borderId="4" xfId="0" applyBorder="1"/>
    <xf numFmtId="49" fontId="0" fillId="0" borderId="14" xfId="0" applyNumberFormat="1" applyBorder="1" applyAlignment="1">
      <alignment horizontal="center" vertical="center"/>
    </xf>
    <xf numFmtId="43" fontId="0" fillId="0" borderId="14" xfId="2" applyFont="1" applyBorder="1"/>
    <xf numFmtId="43" fontId="0" fillId="0" borderId="1" xfId="0" applyNumberFormat="1" applyBorder="1"/>
    <xf numFmtId="49" fontId="0" fillId="0" borderId="0" xfId="0" applyNumberFormat="1"/>
    <xf numFmtId="43" fontId="0" fillId="0" borderId="0" xfId="0" applyNumberFormat="1"/>
    <xf numFmtId="165" fontId="2" fillId="0" borderId="1" xfId="2" applyNumberFormat="1" applyFont="1" applyBorder="1" applyAlignment="1">
      <alignment horizontal="center" vertical="center"/>
    </xf>
    <xf numFmtId="165" fontId="0" fillId="0" borderId="0" xfId="2" applyNumberFormat="1" applyFont="1"/>
    <xf numFmtId="165" fontId="16" fillId="0" borderId="1" xfId="2" applyNumberFormat="1" applyFont="1" applyBorder="1" applyAlignment="1">
      <alignment horizontal="center" vertical="center" wrapText="1"/>
    </xf>
    <xf numFmtId="165" fontId="0" fillId="0" borderId="1" xfId="2" applyNumberFormat="1" applyFont="1" applyBorder="1" applyAlignment="1">
      <alignment horizontal="center" vertical="center"/>
    </xf>
    <xf numFmtId="165" fontId="0" fillId="0" borderId="10" xfId="2" applyNumberFormat="1" applyFont="1" applyBorder="1"/>
    <xf numFmtId="165" fontId="0" fillId="0" borderId="3" xfId="2" applyNumberFormat="1" applyFont="1" applyBorder="1"/>
    <xf numFmtId="165" fontId="0" fillId="0" borderId="14" xfId="2" applyNumberFormat="1" applyFont="1" applyBorder="1"/>
    <xf numFmtId="165" fontId="0" fillId="0" borderId="14" xfId="2" applyNumberFormat="1" applyFont="1" applyBorder="1" applyAlignment="1">
      <alignment horizontal="center"/>
    </xf>
    <xf numFmtId="165" fontId="0" fillId="0" borderId="5" xfId="2" applyNumberFormat="1" applyFont="1" applyBorder="1"/>
    <xf numFmtId="49" fontId="4" fillId="0" borderId="0" xfId="0" applyNumberFormat="1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3" fontId="0" fillId="0" borderId="0" xfId="2" applyFont="1"/>
    <xf numFmtId="0" fontId="0" fillId="0" borderId="11" xfId="0" applyBorder="1" applyAlignment="1">
      <alignment vertical="top" wrapText="1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166" fontId="0" fillId="0" borderId="1" xfId="0" applyNumberFormat="1" applyBorder="1"/>
    <xf numFmtId="165" fontId="0" fillId="0" borderId="1" xfId="2" applyNumberFormat="1" applyFont="1" applyBorder="1"/>
    <xf numFmtId="49" fontId="3" fillId="0" borderId="0" xfId="0" applyNumberFormat="1" applyFont="1" applyAlignment="1">
      <alignment horizontal="right"/>
    </xf>
    <xf numFmtId="0" fontId="0" fillId="0" borderId="3" xfId="0" applyBorder="1"/>
    <xf numFmtId="0" fontId="0" fillId="0" borderId="6" xfId="0" applyBorder="1"/>
    <xf numFmtId="0" fontId="0" fillId="0" borderId="7" xfId="0" applyBorder="1"/>
    <xf numFmtId="49" fontId="0" fillId="0" borderId="1" xfId="0" applyNumberForma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5" xfId="0" applyBorder="1"/>
    <xf numFmtId="0" fontId="4" fillId="0" borderId="6" xfId="0" applyFont="1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49" fontId="0" fillId="0" borderId="6" xfId="0" applyNumberFormat="1" applyBorder="1" applyAlignment="1">
      <alignment horizontal="center" vertical="center"/>
    </xf>
    <xf numFmtId="0" fontId="0" fillId="0" borderId="16" xfId="0" applyBorder="1"/>
    <xf numFmtId="43" fontId="0" fillId="0" borderId="16" xfId="2" applyFont="1" applyBorder="1"/>
    <xf numFmtId="49" fontId="0" fillId="0" borderId="1" xfId="0" applyNumberFormat="1" applyBorder="1"/>
    <xf numFmtId="165" fontId="3" fillId="0" borderId="8" xfId="2" applyNumberFormat="1" applyFont="1" applyBorder="1" applyAlignment="1"/>
    <xf numFmtId="165" fontId="3" fillId="0" borderId="12" xfId="2" applyNumberFormat="1" applyFont="1" applyBorder="1" applyAlignment="1"/>
    <xf numFmtId="165" fontId="3" fillId="0" borderId="9" xfId="2" applyNumberFormat="1" applyFont="1" applyBorder="1" applyAlignment="1"/>
    <xf numFmtId="165" fontId="7" fillId="0" borderId="12" xfId="2" applyNumberFormat="1" applyFont="1" applyBorder="1" applyAlignment="1">
      <alignment horizontal="center"/>
    </xf>
    <xf numFmtId="165" fontId="7" fillId="0" borderId="9" xfId="2" applyNumberFormat="1" applyFont="1" applyBorder="1" applyAlignment="1">
      <alignment horizontal="center"/>
    </xf>
    <xf numFmtId="49" fontId="0" fillId="0" borderId="14" xfId="0" applyNumberFormat="1" applyBorder="1"/>
    <xf numFmtId="49" fontId="0" fillId="0" borderId="16" xfId="0" applyNumberFormat="1" applyBorder="1"/>
    <xf numFmtId="165" fontId="0" fillId="0" borderId="10" xfId="2" applyNumberFormat="1" applyFont="1" applyBorder="1" applyAlignment="1">
      <alignment horizontal="center" vertical="center"/>
    </xf>
    <xf numFmtId="165" fontId="0" fillId="0" borderId="11" xfId="2" applyNumberFormat="1" applyFont="1" applyBorder="1" applyAlignment="1">
      <alignment vertical="top" wrapText="1"/>
    </xf>
    <xf numFmtId="165" fontId="0" fillId="0" borderId="16" xfId="2" applyNumberFormat="1" applyFont="1" applyBorder="1" applyAlignment="1">
      <alignment horizontal="center" vertical="center"/>
    </xf>
    <xf numFmtId="165" fontId="0" fillId="0" borderId="13" xfId="2" applyNumberFormat="1" applyFont="1" applyBorder="1" applyAlignment="1">
      <alignment vertical="top" wrapText="1"/>
    </xf>
    <xf numFmtId="165" fontId="0" fillId="0" borderId="7" xfId="2" applyNumberFormat="1" applyFont="1" applyBorder="1" applyAlignment="1">
      <alignment vertical="top" wrapText="1"/>
    </xf>
    <xf numFmtId="43" fontId="0" fillId="0" borderId="1" xfId="2" applyFont="1" applyBorder="1"/>
    <xf numFmtId="165" fontId="0" fillId="0" borderId="0" xfId="0" applyNumberFormat="1"/>
    <xf numFmtId="165" fontId="0" fillId="0" borderId="4" xfId="2" applyNumberFormat="1" applyFont="1" applyFill="1" applyBorder="1"/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left" vertical="center"/>
    </xf>
    <xf numFmtId="165" fontId="17" fillId="0" borderId="0" xfId="2" applyNumberFormat="1" applyFont="1" applyAlignment="1">
      <alignment horizontal="center" vertical="center"/>
    </xf>
    <xf numFmtId="165" fontId="17" fillId="0" borderId="0" xfId="0" applyNumberFormat="1" applyFont="1" applyAlignment="1">
      <alignment horizontal="center" vertical="center"/>
    </xf>
    <xf numFmtId="165" fontId="17" fillId="0" borderId="0" xfId="2" applyNumberFormat="1" applyFont="1" applyAlignment="1">
      <alignment vertical="center"/>
    </xf>
    <xf numFmtId="43" fontId="17" fillId="0" borderId="0" xfId="0" applyNumberFormat="1" applyFont="1"/>
    <xf numFmtId="165" fontId="17" fillId="0" borderId="0" xfId="0" applyNumberFormat="1" applyFont="1"/>
    <xf numFmtId="2" fontId="0" fillId="0" borderId="0" xfId="0" applyNumberFormat="1"/>
    <xf numFmtId="0" fontId="20" fillId="0" borderId="1" xfId="0" applyFont="1" applyBorder="1" applyAlignment="1">
      <alignment vertical="center" wrapText="1"/>
    </xf>
    <xf numFmtId="1" fontId="20" fillId="0" borderId="1" xfId="0" applyNumberFormat="1" applyFont="1" applyBorder="1" applyAlignment="1">
      <alignment vertical="center" wrapText="1"/>
    </xf>
    <xf numFmtId="2" fontId="20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1" fontId="0" fillId="0" borderId="1" xfId="0" applyNumberFormat="1" applyBorder="1"/>
    <xf numFmtId="2" fontId="0" fillId="0" borderId="1" xfId="0" applyNumberFormat="1" applyBorder="1"/>
    <xf numFmtId="0" fontId="16" fillId="0" borderId="1" xfId="0" applyFont="1" applyBorder="1" applyAlignment="1">
      <alignment vertical="top"/>
    </xf>
    <xf numFmtId="0" fontId="16" fillId="3" borderId="1" xfId="0" applyFont="1" applyFill="1" applyBorder="1" applyAlignment="1">
      <alignment vertical="top"/>
    </xf>
    <xf numFmtId="0" fontId="0" fillId="6" borderId="1" xfId="0" applyFill="1" applyBorder="1"/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6" fillId="9" borderId="1" xfId="0" applyFont="1" applyFill="1" applyBorder="1" applyAlignment="1">
      <alignment vertical="top"/>
    </xf>
    <xf numFmtId="0" fontId="16" fillId="10" borderId="1" xfId="0" applyFont="1" applyFill="1" applyBorder="1" applyAlignment="1">
      <alignment vertical="top"/>
    </xf>
    <xf numFmtId="0" fontId="16" fillId="11" borderId="1" xfId="0" applyFont="1" applyFill="1" applyBorder="1" applyAlignment="1">
      <alignment vertical="top"/>
    </xf>
    <xf numFmtId="0" fontId="0" fillId="7" borderId="1" xfId="0" applyFill="1" applyBorder="1"/>
    <xf numFmtId="0" fontId="0" fillId="1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0" borderId="1" xfId="0" applyFill="1" applyBorder="1"/>
    <xf numFmtId="1" fontId="0" fillId="0" borderId="14" xfId="0" applyNumberFormat="1" applyBorder="1"/>
    <xf numFmtId="2" fontId="0" fillId="0" borderId="5" xfId="0" applyNumberFormat="1" applyBorder="1"/>
    <xf numFmtId="0" fontId="16" fillId="0" borderId="0" xfId="0" applyFont="1" applyAlignment="1">
      <alignment vertical="top"/>
    </xf>
    <xf numFmtId="1" fontId="0" fillId="0" borderId="16" xfId="0" applyNumberFormat="1" applyBorder="1"/>
    <xf numFmtId="2" fontId="0" fillId="0" borderId="7" xfId="0" applyNumberFormat="1" applyBorder="1"/>
    <xf numFmtId="1" fontId="0" fillId="0" borderId="10" xfId="0" applyNumberFormat="1" applyBorder="1"/>
    <xf numFmtId="2" fontId="0" fillId="0" borderId="3" xfId="0" applyNumberFormat="1" applyBorder="1"/>
    <xf numFmtId="1" fontId="0" fillId="0" borderId="0" xfId="0" applyNumberFormat="1"/>
    <xf numFmtId="0" fontId="17" fillId="0" borderId="0" xfId="0" applyFont="1" applyAlignment="1">
      <alignment horizontal="left" vertical="center"/>
    </xf>
    <xf numFmtId="165" fontId="22" fillId="0" borderId="0" xfId="2" applyNumberFormat="1" applyFont="1" applyAlignment="1">
      <alignment horizontal="center" vertical="center"/>
    </xf>
    <xf numFmtId="165" fontId="19" fillId="0" borderId="0" xfId="2" applyNumberFormat="1" applyFont="1" applyAlignment="1">
      <alignment horizontal="center" vertical="center"/>
    </xf>
    <xf numFmtId="165" fontId="19" fillId="0" borderId="0" xfId="2" applyNumberFormat="1" applyFont="1" applyAlignment="1">
      <alignment vertical="center"/>
    </xf>
    <xf numFmtId="0" fontId="0" fillId="0" borderId="8" xfId="0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3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0" fontId="4" fillId="0" borderId="15" xfId="0" applyFont="1" applyBorder="1"/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0" fillId="0" borderId="17" xfId="1" applyNumberFormat="1" applyFont="1" applyFill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1" fontId="4" fillId="0" borderId="17" xfId="0" applyNumberFormat="1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top"/>
    </xf>
    <xf numFmtId="164" fontId="0" fillId="0" borderId="14" xfId="0" applyNumberForma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8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top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9" fontId="0" fillId="0" borderId="8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165" fontId="3" fillId="0" borderId="8" xfId="2" applyNumberFormat="1" applyFont="1" applyBorder="1" applyAlignment="1">
      <alignment horizontal="center"/>
    </xf>
    <xf numFmtId="165" fontId="3" fillId="0" borderId="9" xfId="2" applyNumberFormat="1" applyFont="1" applyBorder="1" applyAlignment="1">
      <alignment horizontal="center"/>
    </xf>
    <xf numFmtId="165" fontId="7" fillId="0" borderId="8" xfId="2" applyNumberFormat="1" applyFont="1" applyBorder="1" applyAlignment="1">
      <alignment horizontal="center"/>
    </xf>
    <xf numFmtId="165" fontId="7" fillId="0" borderId="12" xfId="2" applyNumberFormat="1" applyFont="1" applyBorder="1" applyAlignment="1">
      <alignment horizontal="center"/>
    </xf>
    <xf numFmtId="165" fontId="7" fillId="0" borderId="9" xfId="2" applyNumberFormat="1" applyFont="1" applyBorder="1" applyAlignment="1">
      <alignment horizontal="center"/>
    </xf>
    <xf numFmtId="165" fontId="0" fillId="0" borderId="1" xfId="2" applyNumberFormat="1" applyFont="1" applyBorder="1" applyAlignment="1">
      <alignment horizontal="center" vertical="top" wrapText="1"/>
    </xf>
    <xf numFmtId="165" fontId="0" fillId="0" borderId="1" xfId="2" applyNumberFormat="1" applyFont="1" applyBorder="1" applyAlignment="1">
      <alignment horizontal="center" vertical="center" wrapText="1"/>
    </xf>
    <xf numFmtId="165" fontId="0" fillId="0" borderId="10" xfId="2" applyNumberFormat="1" applyFont="1" applyBorder="1" applyAlignment="1">
      <alignment horizontal="center"/>
    </xf>
    <xf numFmtId="165" fontId="0" fillId="0" borderId="14" xfId="2" applyNumberFormat="1" applyFont="1" applyBorder="1" applyAlignment="1">
      <alignment horizontal="center"/>
    </xf>
    <xf numFmtId="165" fontId="16" fillId="0" borderId="1" xfId="2" applyNumberFormat="1" applyFont="1" applyBorder="1" applyAlignment="1">
      <alignment horizontal="center" vertical="center" wrapText="1"/>
    </xf>
    <xf numFmtId="165" fontId="3" fillId="0" borderId="12" xfId="2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65" fontId="0" fillId="0" borderId="10" xfId="2" applyNumberFormat="1" applyFont="1" applyBorder="1" applyAlignment="1">
      <alignment horizontal="center" vertical="center" wrapText="1"/>
    </xf>
    <xf numFmtId="165" fontId="0" fillId="0" borderId="16" xfId="2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93132</xdr:colOff>
      <xdr:row>20</xdr:row>
      <xdr:rowOff>76201</xdr:rowOff>
    </xdr:from>
    <xdr:to>
      <xdr:col>2</xdr:col>
      <xdr:colOff>1951565</xdr:colOff>
      <xdr:row>22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A70DE6-AC17-FD46-8A6B-DB7711028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832" y="4140201"/>
          <a:ext cx="1858433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753533</xdr:colOff>
      <xdr:row>18</xdr:row>
      <xdr:rowOff>117113</xdr:rowOff>
    </xdr:from>
    <xdr:to>
      <xdr:col>2</xdr:col>
      <xdr:colOff>1913468</xdr:colOff>
      <xdr:row>20</xdr:row>
      <xdr:rowOff>16935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E83C97-04EF-A245-9009-C2B16E7D3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0233" y="3774713"/>
          <a:ext cx="1159935" cy="306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364067</xdr:colOff>
      <xdr:row>22</xdr:row>
      <xdr:rowOff>135467</xdr:rowOff>
    </xdr:from>
    <xdr:to>
      <xdr:col>2</xdr:col>
      <xdr:colOff>1926167</xdr:colOff>
      <xdr:row>24</xdr:row>
      <xdr:rowOff>59267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BE53191-7F2A-0448-9761-5864297D4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0767" y="4605867"/>
          <a:ext cx="1562100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855133</xdr:colOff>
      <xdr:row>25</xdr:row>
      <xdr:rowOff>8467</xdr:rowOff>
    </xdr:from>
    <xdr:to>
      <xdr:col>2</xdr:col>
      <xdr:colOff>1909233</xdr:colOff>
      <xdr:row>26</xdr:row>
      <xdr:rowOff>135467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3329BDF-BEF3-6C4E-8BE5-68181F8B9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833" y="5088467"/>
          <a:ext cx="1054100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ond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isioner"/>
      <sheetName val="kategori"/>
      <sheetName val="master"/>
      <sheetName val="PPI"/>
      <sheetName val="linkert"/>
      <sheetName val="Sheet3"/>
      <sheetName val="Sheet2"/>
      <sheetName val="Sheet1"/>
      <sheetName val="karet"/>
      <sheetName val="Nangka"/>
      <sheetName val="jengkol"/>
      <sheetName val="petai"/>
      <sheetName val="durian"/>
      <sheetName val="rekap RC BC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F16">
            <v>5945000</v>
          </cell>
        </row>
      </sheetData>
      <sheetData sheetId="9">
        <row r="15">
          <cell r="F15">
            <v>745000</v>
          </cell>
        </row>
        <row r="78">
          <cell r="H78">
            <v>17000000</v>
          </cell>
        </row>
      </sheetData>
      <sheetData sheetId="10">
        <row r="15">
          <cell r="F15">
            <v>745000</v>
          </cell>
        </row>
        <row r="78">
          <cell r="H78">
            <v>17000000</v>
          </cell>
        </row>
      </sheetData>
      <sheetData sheetId="11">
        <row r="15">
          <cell r="F15">
            <v>745000</v>
          </cell>
        </row>
        <row r="78">
          <cell r="H78">
            <v>17000000</v>
          </cell>
        </row>
      </sheetData>
      <sheetData sheetId="12">
        <row r="15">
          <cell r="F15">
            <v>745000</v>
          </cell>
        </row>
        <row r="78">
          <cell r="H78">
            <v>17000000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D05F0-BEC6-1B4B-AB63-3594DEF37D31}">
  <sheetPr>
    <tabColor theme="6"/>
  </sheetPr>
  <dimension ref="B4:M160"/>
  <sheetViews>
    <sheetView topLeftCell="A142" zoomScale="131" workbookViewId="0">
      <selection activeCell="E36" sqref="E36"/>
    </sheetView>
  </sheetViews>
  <sheetFormatPr baseColWidth="10" defaultRowHeight="16" x14ac:dyDescent="0.2"/>
  <cols>
    <col min="6" max="6" width="25.1640625" customWidth="1"/>
    <col min="7" max="7" width="6.83203125" customWidth="1"/>
  </cols>
  <sheetData>
    <row r="4" spans="2:13" x14ac:dyDescent="0.2">
      <c r="B4" s="293" t="s">
        <v>15</v>
      </c>
      <c r="C4" s="293"/>
      <c r="D4" s="293"/>
      <c r="E4" s="293"/>
      <c r="F4" s="293"/>
      <c r="G4" s="2"/>
      <c r="H4" s="2"/>
      <c r="I4" s="2"/>
      <c r="J4" s="2"/>
      <c r="K4" s="2"/>
      <c r="L4" s="2"/>
      <c r="M4" s="2"/>
    </row>
    <row r="5" spans="2:13" x14ac:dyDescent="0.2">
      <c r="B5" s="268">
        <v>1</v>
      </c>
      <c r="C5" s="263" t="s">
        <v>16</v>
      </c>
      <c r="D5" s="263"/>
      <c r="E5" s="259" t="s">
        <v>17</v>
      </c>
      <c r="F5" s="260"/>
      <c r="G5" s="3" t="s">
        <v>18</v>
      </c>
      <c r="H5" s="4" t="s">
        <v>31</v>
      </c>
      <c r="I5" s="3">
        <v>1</v>
      </c>
      <c r="J5" s="3">
        <v>2</v>
      </c>
      <c r="K5" s="3">
        <v>3</v>
      </c>
      <c r="L5" s="3">
        <v>4</v>
      </c>
      <c r="M5" s="3">
        <v>5</v>
      </c>
    </row>
    <row r="6" spans="2:13" x14ac:dyDescent="0.2">
      <c r="B6" s="268"/>
      <c r="C6" s="263"/>
      <c r="D6" s="263"/>
      <c r="E6" s="291"/>
      <c r="F6" s="292"/>
      <c r="G6" s="5">
        <v>1</v>
      </c>
      <c r="H6" s="5" t="s">
        <v>19</v>
      </c>
      <c r="I6" s="5">
        <v>6</v>
      </c>
      <c r="J6" s="5">
        <v>38</v>
      </c>
      <c r="K6" s="5"/>
      <c r="L6" s="5"/>
      <c r="M6" s="5"/>
    </row>
    <row r="7" spans="2:13" x14ac:dyDescent="0.2">
      <c r="B7" s="268"/>
      <c r="C7" s="263"/>
      <c r="D7" s="263"/>
      <c r="E7" s="291"/>
      <c r="F7" s="292"/>
      <c r="G7" s="5"/>
      <c r="H7" s="5"/>
      <c r="I7" s="6">
        <f>I6/44</f>
        <v>0.13636363636363635</v>
      </c>
      <c r="J7" s="6">
        <f>J6/44</f>
        <v>0.86363636363636365</v>
      </c>
      <c r="K7" s="6">
        <f>K6/44</f>
        <v>0</v>
      </c>
      <c r="L7" s="6">
        <f>L6/44</f>
        <v>0</v>
      </c>
      <c r="M7" s="6">
        <f>M6/44</f>
        <v>0</v>
      </c>
    </row>
    <row r="8" spans="2:13" x14ac:dyDescent="0.2">
      <c r="B8" s="268"/>
      <c r="C8" s="263"/>
      <c r="D8" s="263"/>
      <c r="E8" s="291"/>
      <c r="F8" s="292"/>
      <c r="G8" s="5">
        <v>2</v>
      </c>
      <c r="H8" s="5" t="s">
        <v>20</v>
      </c>
      <c r="I8" s="5">
        <v>29</v>
      </c>
      <c r="J8" s="5">
        <v>15</v>
      </c>
      <c r="K8" s="5"/>
      <c r="L8" s="5"/>
      <c r="M8" s="5"/>
    </row>
    <row r="9" spans="2:13" x14ac:dyDescent="0.2">
      <c r="B9" s="268"/>
      <c r="C9" s="263"/>
      <c r="D9" s="263"/>
      <c r="E9" s="291"/>
      <c r="F9" s="292"/>
      <c r="G9" s="5"/>
      <c r="H9" s="5"/>
      <c r="I9" s="6">
        <f>I8/44</f>
        <v>0.65909090909090906</v>
      </c>
      <c r="J9" s="6">
        <f>J8/44</f>
        <v>0.34090909090909088</v>
      </c>
      <c r="K9" s="6">
        <f t="shared" ref="K9:M9" si="0">K8/44</f>
        <v>0</v>
      </c>
      <c r="L9" s="6">
        <f t="shared" si="0"/>
        <v>0</v>
      </c>
      <c r="M9" s="6">
        <f t="shared" si="0"/>
        <v>0</v>
      </c>
    </row>
    <row r="10" spans="2:13" x14ac:dyDescent="0.2">
      <c r="B10" s="268"/>
      <c r="C10" s="263"/>
      <c r="D10" s="263"/>
      <c r="E10" s="291"/>
      <c r="F10" s="292"/>
      <c r="G10" s="5">
        <v>3</v>
      </c>
      <c r="H10" s="5" t="s">
        <v>21</v>
      </c>
      <c r="I10" s="5">
        <v>19</v>
      </c>
      <c r="J10" s="5">
        <v>20</v>
      </c>
      <c r="K10" s="5">
        <v>5</v>
      </c>
      <c r="L10" s="5"/>
      <c r="M10" s="5"/>
    </row>
    <row r="11" spans="2:13" x14ac:dyDescent="0.2">
      <c r="B11" s="268"/>
      <c r="C11" s="263"/>
      <c r="D11" s="263"/>
      <c r="E11" s="291"/>
      <c r="F11" s="292"/>
      <c r="G11" s="5"/>
      <c r="H11" s="5"/>
      <c r="I11" s="6">
        <f>I10/44</f>
        <v>0.43181818181818182</v>
      </c>
      <c r="J11" s="6">
        <f>J10/44</f>
        <v>0.45454545454545453</v>
      </c>
      <c r="K11" s="6">
        <f>K10/44</f>
        <v>0.11363636363636363</v>
      </c>
      <c r="L11" s="6">
        <f t="shared" ref="L11:M11" si="1">L10/44</f>
        <v>0</v>
      </c>
      <c r="M11" s="6">
        <f t="shared" si="1"/>
        <v>0</v>
      </c>
    </row>
    <row r="12" spans="2:13" x14ac:dyDescent="0.2">
      <c r="B12" s="268"/>
      <c r="C12" s="263"/>
      <c r="D12" s="263"/>
      <c r="E12" s="261"/>
      <c r="F12" s="262"/>
      <c r="G12" s="5">
        <v>4</v>
      </c>
      <c r="H12" s="5" t="s">
        <v>22</v>
      </c>
      <c r="I12" s="5">
        <v>31</v>
      </c>
      <c r="J12" s="5">
        <v>13</v>
      </c>
      <c r="K12" s="5"/>
      <c r="L12" s="5"/>
      <c r="M12" s="5"/>
    </row>
    <row r="13" spans="2:13" x14ac:dyDescent="0.2">
      <c r="B13" s="268"/>
      <c r="C13" s="263"/>
      <c r="D13" s="263"/>
      <c r="E13" s="7"/>
      <c r="F13" s="8"/>
      <c r="G13" s="5"/>
      <c r="H13" s="5"/>
      <c r="I13" s="6">
        <f>I12/44</f>
        <v>0.70454545454545459</v>
      </c>
      <c r="J13" s="6">
        <f t="shared" ref="J13:M13" si="2">J12/44</f>
        <v>0.29545454545454547</v>
      </c>
      <c r="K13" s="6">
        <f t="shared" si="2"/>
        <v>0</v>
      </c>
      <c r="L13" s="6">
        <f t="shared" si="2"/>
        <v>0</v>
      </c>
      <c r="M13" s="6">
        <f t="shared" si="2"/>
        <v>0</v>
      </c>
    </row>
    <row r="14" spans="2:13" x14ac:dyDescent="0.2">
      <c r="B14" s="268"/>
      <c r="C14" s="263"/>
      <c r="D14" s="263"/>
      <c r="E14" s="7"/>
      <c r="F14" s="8"/>
      <c r="G14" s="5">
        <v>5</v>
      </c>
      <c r="H14" s="5" t="s">
        <v>23</v>
      </c>
      <c r="I14" s="5">
        <v>11</v>
      </c>
      <c r="J14" s="5">
        <v>23</v>
      </c>
      <c r="K14" s="5">
        <v>10</v>
      </c>
      <c r="L14" s="5"/>
      <c r="M14" s="5"/>
    </row>
    <row r="15" spans="2:13" x14ac:dyDescent="0.2">
      <c r="B15" s="268"/>
      <c r="C15" s="263"/>
      <c r="D15" s="263"/>
      <c r="E15" s="277" t="s">
        <v>24</v>
      </c>
      <c r="F15" s="277"/>
      <c r="I15" s="6">
        <f t="shared" ref="I15:M15" si="3">I14/44</f>
        <v>0.25</v>
      </c>
      <c r="J15" s="6">
        <f t="shared" si="3"/>
        <v>0.52272727272727271</v>
      </c>
      <c r="K15" s="6">
        <f t="shared" si="3"/>
        <v>0.22727272727272727</v>
      </c>
      <c r="L15" s="6">
        <f t="shared" si="3"/>
        <v>0</v>
      </c>
      <c r="M15" s="6">
        <f t="shared" si="3"/>
        <v>0</v>
      </c>
    </row>
    <row r="16" spans="2:13" x14ac:dyDescent="0.2">
      <c r="B16" s="268">
        <v>2</v>
      </c>
      <c r="C16" s="263" t="s">
        <v>25</v>
      </c>
      <c r="D16" s="263"/>
      <c r="E16" s="259" t="s">
        <v>26</v>
      </c>
      <c r="F16" s="260"/>
      <c r="G16" s="3" t="s">
        <v>18</v>
      </c>
      <c r="H16" s="4" t="s">
        <v>31</v>
      </c>
      <c r="I16" s="3">
        <v>1</v>
      </c>
      <c r="J16" s="3"/>
      <c r="K16" s="3">
        <v>3</v>
      </c>
      <c r="L16" s="3"/>
      <c r="M16" s="3">
        <v>5</v>
      </c>
    </row>
    <row r="17" spans="2:13" x14ac:dyDescent="0.2">
      <c r="B17" s="268"/>
      <c r="C17" s="263"/>
      <c r="D17" s="263"/>
      <c r="E17" s="291"/>
      <c r="F17" s="292"/>
      <c r="G17" s="5">
        <v>1</v>
      </c>
      <c r="H17" s="5" t="s">
        <v>19</v>
      </c>
      <c r="I17" s="5">
        <v>12</v>
      </c>
      <c r="J17" s="5"/>
      <c r="K17" s="5">
        <v>12</v>
      </c>
      <c r="L17" s="5"/>
      <c r="M17" s="5">
        <v>20</v>
      </c>
    </row>
    <row r="18" spans="2:13" x14ac:dyDescent="0.2">
      <c r="B18" s="268"/>
      <c r="C18" s="263"/>
      <c r="D18" s="263"/>
      <c r="E18" s="291"/>
      <c r="F18" s="292"/>
      <c r="G18" s="5"/>
      <c r="H18" s="5"/>
      <c r="I18" s="6">
        <f>I17/44</f>
        <v>0.27272727272727271</v>
      </c>
      <c r="J18" s="5"/>
      <c r="K18" s="6">
        <f>K17/44</f>
        <v>0.27272727272727271</v>
      </c>
      <c r="L18" s="5"/>
      <c r="M18" s="6">
        <f>M17/44</f>
        <v>0.45454545454545453</v>
      </c>
    </row>
    <row r="19" spans="2:13" x14ac:dyDescent="0.2">
      <c r="B19" s="268"/>
      <c r="C19" s="263"/>
      <c r="D19" s="263"/>
      <c r="E19" s="291"/>
      <c r="F19" s="292"/>
      <c r="G19" s="5">
        <v>2</v>
      </c>
      <c r="H19" s="5" t="s">
        <v>20</v>
      </c>
      <c r="I19" s="5">
        <v>8</v>
      </c>
      <c r="J19" s="5"/>
      <c r="K19" s="5">
        <v>7</v>
      </c>
      <c r="L19" s="5"/>
      <c r="M19" s="5">
        <v>29</v>
      </c>
    </row>
    <row r="20" spans="2:13" x14ac:dyDescent="0.2">
      <c r="B20" s="268"/>
      <c r="C20" s="263"/>
      <c r="D20" s="263"/>
      <c r="E20" s="291"/>
      <c r="F20" s="292"/>
      <c r="G20" s="5"/>
      <c r="H20" s="5"/>
      <c r="I20" s="6">
        <f>I19/44</f>
        <v>0.18181818181818182</v>
      </c>
      <c r="J20" s="5"/>
      <c r="K20" s="6">
        <f>K19/44</f>
        <v>0.15909090909090909</v>
      </c>
      <c r="L20" s="5"/>
      <c r="M20" s="6">
        <f>M19/44</f>
        <v>0.65909090909090906</v>
      </c>
    </row>
    <row r="21" spans="2:13" x14ac:dyDescent="0.2">
      <c r="B21" s="268"/>
      <c r="C21" s="263"/>
      <c r="D21" s="263"/>
      <c r="E21" s="291"/>
      <c r="F21" s="292"/>
      <c r="G21" s="5">
        <v>3</v>
      </c>
      <c r="H21" s="5" t="s">
        <v>21</v>
      </c>
      <c r="I21" s="5">
        <v>4</v>
      </c>
      <c r="J21" s="5"/>
      <c r="K21" s="5">
        <v>34</v>
      </c>
      <c r="L21" s="5"/>
      <c r="M21" s="5">
        <v>6</v>
      </c>
    </row>
    <row r="22" spans="2:13" x14ac:dyDescent="0.2">
      <c r="B22" s="268"/>
      <c r="C22" s="263"/>
      <c r="D22" s="263"/>
      <c r="E22" s="291"/>
      <c r="F22" s="292"/>
      <c r="G22" s="5"/>
      <c r="H22" s="5"/>
      <c r="I22" s="6">
        <f>I21/44</f>
        <v>9.0909090909090912E-2</v>
      </c>
      <c r="J22" s="5"/>
      <c r="K22" s="6">
        <f>K21/44</f>
        <v>0.77272727272727271</v>
      </c>
      <c r="L22" s="5"/>
      <c r="M22" s="6">
        <f>M21/44</f>
        <v>0.13636363636363635</v>
      </c>
    </row>
    <row r="23" spans="2:13" x14ac:dyDescent="0.2">
      <c r="B23" s="268"/>
      <c r="C23" s="263"/>
      <c r="D23" s="263"/>
      <c r="E23" s="261"/>
      <c r="F23" s="262"/>
      <c r="G23" s="5">
        <v>4</v>
      </c>
      <c r="H23" s="5" t="s">
        <v>22</v>
      </c>
      <c r="I23" s="5">
        <v>6</v>
      </c>
      <c r="J23" s="5"/>
      <c r="K23" s="5">
        <v>11</v>
      </c>
      <c r="L23" s="5"/>
      <c r="M23" s="5">
        <v>27</v>
      </c>
    </row>
    <row r="24" spans="2:13" x14ac:dyDescent="0.2">
      <c r="B24" s="268"/>
      <c r="C24" s="263"/>
      <c r="D24" s="263"/>
      <c r="E24" s="7"/>
      <c r="F24" s="8"/>
      <c r="G24" s="5"/>
      <c r="H24" s="5"/>
      <c r="I24" s="6">
        <f>I23/44</f>
        <v>0.13636363636363635</v>
      </c>
      <c r="J24" s="5"/>
      <c r="K24" s="6">
        <f>K23/44</f>
        <v>0.25</v>
      </c>
      <c r="L24" s="5"/>
      <c r="M24" s="6">
        <f>M23/44</f>
        <v>0.61363636363636365</v>
      </c>
    </row>
    <row r="25" spans="2:13" x14ac:dyDescent="0.2">
      <c r="B25" s="268"/>
      <c r="C25" s="263"/>
      <c r="D25" s="263"/>
      <c r="E25" s="7"/>
      <c r="F25" s="8"/>
      <c r="G25" s="5">
        <v>5</v>
      </c>
      <c r="H25" s="5" t="s">
        <v>23</v>
      </c>
      <c r="I25" s="5">
        <v>21</v>
      </c>
      <c r="J25" s="5"/>
      <c r="K25" s="5">
        <v>10</v>
      </c>
      <c r="L25" s="5"/>
      <c r="M25" s="5">
        <v>13</v>
      </c>
    </row>
    <row r="26" spans="2:13" x14ac:dyDescent="0.2">
      <c r="B26" s="268"/>
      <c r="C26" s="263"/>
      <c r="D26" s="263"/>
      <c r="E26" s="277" t="s">
        <v>24</v>
      </c>
      <c r="F26" s="277"/>
      <c r="I26" s="6">
        <f>I25/44</f>
        <v>0.47727272727272729</v>
      </c>
      <c r="K26" s="6">
        <f>K25/44</f>
        <v>0.22727272727272727</v>
      </c>
      <c r="M26" s="6">
        <f>M25/44</f>
        <v>0.29545454545454547</v>
      </c>
    </row>
    <row r="27" spans="2:13" x14ac:dyDescent="0.2">
      <c r="B27" s="268">
        <v>3</v>
      </c>
      <c r="C27" s="263" t="s">
        <v>27</v>
      </c>
      <c r="D27" s="263"/>
      <c r="E27" s="259" t="s">
        <v>28</v>
      </c>
      <c r="F27" s="260"/>
      <c r="G27" s="3" t="s">
        <v>18</v>
      </c>
      <c r="H27" s="4" t="s">
        <v>31</v>
      </c>
      <c r="I27" s="3">
        <v>1</v>
      </c>
      <c r="J27" s="3">
        <v>2</v>
      </c>
      <c r="K27" s="3">
        <v>3</v>
      </c>
      <c r="L27" s="3">
        <v>4</v>
      </c>
      <c r="M27" s="3">
        <v>5</v>
      </c>
    </row>
    <row r="28" spans="2:13" x14ac:dyDescent="0.2">
      <c r="B28" s="268"/>
      <c r="C28" s="263"/>
      <c r="D28" s="263"/>
      <c r="E28" s="291"/>
      <c r="F28" s="292"/>
      <c r="G28" s="5">
        <v>1</v>
      </c>
      <c r="H28" s="5" t="s">
        <v>19</v>
      </c>
      <c r="I28" s="5">
        <v>12</v>
      </c>
      <c r="J28" s="5">
        <v>32</v>
      </c>
      <c r="K28" s="5"/>
      <c r="L28" s="5"/>
      <c r="M28" s="5"/>
    </row>
    <row r="29" spans="2:13" x14ac:dyDescent="0.2">
      <c r="B29" s="268"/>
      <c r="C29" s="263"/>
      <c r="D29" s="263"/>
      <c r="E29" s="291"/>
      <c r="F29" s="292"/>
      <c r="G29" s="5"/>
      <c r="H29" s="6"/>
      <c r="I29" s="6">
        <f>I28/44</f>
        <v>0.27272727272727271</v>
      </c>
      <c r="J29" s="6">
        <f>J28/44</f>
        <v>0.72727272727272729</v>
      </c>
      <c r="K29" s="6">
        <f>K28/44</f>
        <v>0</v>
      </c>
      <c r="L29" s="6">
        <f>L28/44</f>
        <v>0</v>
      </c>
      <c r="M29" s="6">
        <f>M28/44</f>
        <v>0</v>
      </c>
    </row>
    <row r="30" spans="2:13" x14ac:dyDescent="0.2">
      <c r="B30" s="268"/>
      <c r="C30" s="263"/>
      <c r="D30" s="263"/>
      <c r="E30" s="291"/>
      <c r="F30" s="292"/>
      <c r="G30" s="5">
        <v>2</v>
      </c>
      <c r="H30" s="5" t="s">
        <v>20</v>
      </c>
      <c r="I30" s="5"/>
      <c r="J30" s="5">
        <v>7</v>
      </c>
      <c r="K30" s="5">
        <v>30</v>
      </c>
      <c r="L30" s="5">
        <v>7</v>
      </c>
      <c r="M30" s="5"/>
    </row>
    <row r="31" spans="2:13" x14ac:dyDescent="0.2">
      <c r="B31" s="268"/>
      <c r="C31" s="263"/>
      <c r="D31" s="263"/>
      <c r="E31" s="291"/>
      <c r="F31" s="292"/>
      <c r="G31" s="5"/>
      <c r="H31" s="5"/>
      <c r="I31" s="6">
        <f>I30/44</f>
        <v>0</v>
      </c>
      <c r="J31" s="6">
        <f>J30/44</f>
        <v>0.15909090909090909</v>
      </c>
      <c r="K31" s="6">
        <f>K30/44</f>
        <v>0.68181818181818177</v>
      </c>
      <c r="L31" s="6">
        <f>L30/44</f>
        <v>0.15909090909090909</v>
      </c>
      <c r="M31" s="6">
        <f>M30/44</f>
        <v>0</v>
      </c>
    </row>
    <row r="32" spans="2:13" x14ac:dyDescent="0.2">
      <c r="B32" s="268"/>
      <c r="C32" s="263"/>
      <c r="D32" s="263"/>
      <c r="E32" s="291"/>
      <c r="F32" s="292"/>
      <c r="G32" s="5">
        <v>3</v>
      </c>
      <c r="H32" s="5" t="s">
        <v>21</v>
      </c>
      <c r="I32" s="5"/>
      <c r="J32" s="5">
        <v>17</v>
      </c>
      <c r="K32" s="5">
        <v>9</v>
      </c>
      <c r="L32" s="5">
        <v>18</v>
      </c>
      <c r="M32" s="5"/>
    </row>
    <row r="33" spans="2:13" x14ac:dyDescent="0.2">
      <c r="B33" s="268"/>
      <c r="C33" s="263"/>
      <c r="D33" s="263"/>
      <c r="E33" s="291"/>
      <c r="F33" s="292"/>
      <c r="G33" s="5"/>
      <c r="H33" s="5"/>
      <c r="I33" s="6">
        <f>I32/44</f>
        <v>0</v>
      </c>
      <c r="J33" s="6">
        <f>J32/44</f>
        <v>0.38636363636363635</v>
      </c>
      <c r="K33" s="6">
        <f>K32/44</f>
        <v>0.20454545454545456</v>
      </c>
      <c r="L33" s="6">
        <f>L32/44</f>
        <v>0.40909090909090912</v>
      </c>
      <c r="M33" s="6">
        <f>M32/44</f>
        <v>0</v>
      </c>
    </row>
    <row r="34" spans="2:13" x14ac:dyDescent="0.2">
      <c r="B34" s="268"/>
      <c r="C34" s="263"/>
      <c r="D34" s="263"/>
      <c r="E34" s="261"/>
      <c r="F34" s="262"/>
      <c r="G34" s="5">
        <v>4</v>
      </c>
      <c r="H34" s="5" t="s">
        <v>22</v>
      </c>
      <c r="I34" s="5">
        <v>14</v>
      </c>
      <c r="J34" s="5">
        <v>9</v>
      </c>
      <c r="K34" s="5">
        <v>21</v>
      </c>
      <c r="L34" s="5"/>
      <c r="M34" s="5"/>
    </row>
    <row r="35" spans="2:13" x14ac:dyDescent="0.2">
      <c r="B35" s="268"/>
      <c r="C35" s="263"/>
      <c r="D35" s="263"/>
      <c r="E35" s="7"/>
      <c r="F35" s="8"/>
      <c r="G35" s="5"/>
      <c r="H35" s="5"/>
      <c r="I35" s="6">
        <f>I34/44</f>
        <v>0.31818181818181818</v>
      </c>
      <c r="J35" s="6">
        <f>J34/44</f>
        <v>0.20454545454545456</v>
      </c>
      <c r="K35" s="6">
        <f>K34/44</f>
        <v>0.47727272727272729</v>
      </c>
      <c r="L35" s="6">
        <f>L34/44</f>
        <v>0</v>
      </c>
      <c r="M35" s="6">
        <f>M34/44</f>
        <v>0</v>
      </c>
    </row>
    <row r="36" spans="2:13" x14ac:dyDescent="0.2">
      <c r="B36" s="268"/>
      <c r="C36" s="263"/>
      <c r="D36" s="263"/>
      <c r="E36" s="7"/>
      <c r="F36" s="8"/>
      <c r="G36" s="5">
        <v>5</v>
      </c>
      <c r="H36" s="5" t="s">
        <v>23</v>
      </c>
      <c r="I36" s="5"/>
      <c r="J36" s="5"/>
      <c r="K36" s="5">
        <v>13</v>
      </c>
      <c r="L36" s="5">
        <v>10</v>
      </c>
      <c r="M36" s="5">
        <v>21</v>
      </c>
    </row>
    <row r="37" spans="2:13" x14ac:dyDescent="0.2">
      <c r="B37" s="268"/>
      <c r="C37" s="263"/>
      <c r="D37" s="263"/>
      <c r="E37" s="277" t="s">
        <v>24</v>
      </c>
      <c r="F37" s="277"/>
      <c r="I37" s="6">
        <f>I36/44</f>
        <v>0</v>
      </c>
      <c r="J37" s="6">
        <f>J36/44</f>
        <v>0</v>
      </c>
      <c r="K37" s="6">
        <f>K36/44</f>
        <v>0.29545454545454547</v>
      </c>
      <c r="L37" s="6">
        <f>L36/44</f>
        <v>0.22727272727272727</v>
      </c>
      <c r="M37" s="6">
        <f>M36/44</f>
        <v>0.47727272727272729</v>
      </c>
    </row>
    <row r="38" spans="2:13" x14ac:dyDescent="0.2">
      <c r="B38" s="293" t="s">
        <v>29</v>
      </c>
      <c r="C38" s="293"/>
      <c r="D38" s="293"/>
      <c r="E38" s="293"/>
      <c r="F38" s="293"/>
      <c r="G38" s="2"/>
      <c r="H38" s="2"/>
      <c r="I38" s="2"/>
      <c r="J38" s="2"/>
      <c r="K38" s="2"/>
      <c r="L38" s="2"/>
      <c r="M38" s="2"/>
    </row>
    <row r="39" spans="2:13" x14ac:dyDescent="0.2">
      <c r="B39" s="268">
        <v>1</v>
      </c>
      <c r="C39" s="263" t="s">
        <v>30</v>
      </c>
      <c r="D39" s="263"/>
      <c r="E39" s="259" t="s">
        <v>373</v>
      </c>
      <c r="F39" s="260"/>
      <c r="G39" s="3" t="s">
        <v>18</v>
      </c>
      <c r="H39" s="4" t="s">
        <v>31</v>
      </c>
      <c r="I39" s="3">
        <v>1</v>
      </c>
      <c r="J39" s="3">
        <v>2</v>
      </c>
      <c r="K39" s="3">
        <v>3</v>
      </c>
      <c r="L39" s="3">
        <v>4</v>
      </c>
      <c r="M39" s="3">
        <v>5</v>
      </c>
    </row>
    <row r="40" spans="2:13" x14ac:dyDescent="0.2">
      <c r="B40" s="268"/>
      <c r="C40" s="263"/>
      <c r="D40" s="263"/>
      <c r="E40" s="291"/>
      <c r="F40" s="292"/>
      <c r="G40" s="5">
        <v>1</v>
      </c>
      <c r="H40" s="5" t="s">
        <v>19</v>
      </c>
      <c r="I40" s="1">
        <v>0</v>
      </c>
      <c r="J40" s="5">
        <v>14</v>
      </c>
      <c r="K40" s="5"/>
      <c r="L40" s="5">
        <v>30</v>
      </c>
      <c r="M40" s="5"/>
    </row>
    <row r="41" spans="2:13" x14ac:dyDescent="0.2">
      <c r="B41" s="268"/>
      <c r="C41" s="263"/>
      <c r="D41" s="263"/>
      <c r="E41" s="291"/>
      <c r="F41" s="292"/>
      <c r="G41" s="5"/>
      <c r="H41" s="5"/>
      <c r="I41" s="6">
        <f>I40/44</f>
        <v>0</v>
      </c>
      <c r="J41" s="6">
        <f t="shared" ref="J41:M41" si="4">J40/44</f>
        <v>0.31818181818181818</v>
      </c>
      <c r="K41" s="6">
        <f t="shared" si="4"/>
        <v>0</v>
      </c>
      <c r="L41" s="6">
        <f t="shared" si="4"/>
        <v>0.68181818181818177</v>
      </c>
      <c r="M41" s="6">
        <f t="shared" si="4"/>
        <v>0</v>
      </c>
    </row>
    <row r="42" spans="2:13" x14ac:dyDescent="0.2">
      <c r="B42" s="268"/>
      <c r="C42" s="263"/>
      <c r="D42" s="263"/>
      <c r="E42" s="291"/>
      <c r="F42" s="292"/>
      <c r="G42" s="5">
        <v>2</v>
      </c>
      <c r="H42" s="5" t="s">
        <v>20</v>
      </c>
      <c r="I42" s="1">
        <v>0</v>
      </c>
      <c r="J42" s="5">
        <v>13</v>
      </c>
      <c r="K42" s="5">
        <v>12</v>
      </c>
      <c r="L42" s="5">
        <v>15</v>
      </c>
      <c r="M42" s="5">
        <v>4</v>
      </c>
    </row>
    <row r="43" spans="2:13" x14ac:dyDescent="0.2">
      <c r="B43" s="9"/>
      <c r="C43" s="10"/>
      <c r="D43" s="11"/>
      <c r="E43" s="291"/>
      <c r="F43" s="292"/>
      <c r="G43" s="5"/>
      <c r="H43" s="5"/>
      <c r="I43" s="6">
        <f t="shared" ref="I43:M43" si="5">I42/44</f>
        <v>0</v>
      </c>
      <c r="J43" s="6">
        <f t="shared" si="5"/>
        <v>0.29545454545454547</v>
      </c>
      <c r="K43" s="6">
        <f t="shared" si="5"/>
        <v>0.27272727272727271</v>
      </c>
      <c r="L43" s="6">
        <f t="shared" si="5"/>
        <v>0.34090909090909088</v>
      </c>
      <c r="M43" s="6">
        <f t="shared" si="5"/>
        <v>9.0909090909090912E-2</v>
      </c>
    </row>
    <row r="44" spans="2:13" x14ac:dyDescent="0.2">
      <c r="B44" s="12"/>
      <c r="C44" s="264"/>
      <c r="D44" s="265"/>
      <c r="E44" s="291"/>
      <c r="F44" s="292"/>
      <c r="G44" s="5">
        <v>3</v>
      </c>
      <c r="H44" s="5" t="s">
        <v>21</v>
      </c>
      <c r="I44" s="1"/>
      <c r="J44" s="5">
        <v>6</v>
      </c>
      <c r="K44" s="5">
        <v>10</v>
      </c>
      <c r="L44" s="5">
        <v>18</v>
      </c>
      <c r="M44" s="5">
        <v>10</v>
      </c>
    </row>
    <row r="45" spans="2:13" x14ac:dyDescent="0.2">
      <c r="B45" s="12"/>
      <c r="C45" s="13"/>
      <c r="D45" s="14"/>
      <c r="E45" s="291"/>
      <c r="F45" s="292"/>
      <c r="G45" s="5"/>
      <c r="H45" s="5"/>
      <c r="I45" s="6">
        <f t="shared" ref="I45:M45" si="6">I44/44</f>
        <v>0</v>
      </c>
      <c r="J45" s="6">
        <f t="shared" si="6"/>
        <v>0.13636363636363635</v>
      </c>
      <c r="K45" s="6">
        <f t="shared" si="6"/>
        <v>0.22727272727272727</v>
      </c>
      <c r="L45" s="6">
        <f t="shared" si="6"/>
        <v>0.40909090909090912</v>
      </c>
      <c r="M45" s="6">
        <f t="shared" si="6"/>
        <v>0.22727272727272727</v>
      </c>
    </row>
    <row r="46" spans="2:13" x14ac:dyDescent="0.2">
      <c r="B46" s="12"/>
      <c r="C46" s="264"/>
      <c r="D46" s="265"/>
      <c r="E46" s="291"/>
      <c r="F46" s="292"/>
      <c r="G46" s="5">
        <v>4</v>
      </c>
      <c r="H46" s="5" t="s">
        <v>22</v>
      </c>
      <c r="I46" s="1"/>
      <c r="J46" s="5">
        <v>6</v>
      </c>
      <c r="K46" s="5">
        <v>10</v>
      </c>
      <c r="L46" s="5">
        <v>10</v>
      </c>
      <c r="M46" s="5">
        <v>18</v>
      </c>
    </row>
    <row r="47" spans="2:13" x14ac:dyDescent="0.2">
      <c r="B47" s="12"/>
      <c r="C47" s="13"/>
      <c r="D47" s="14"/>
      <c r="E47" s="291"/>
      <c r="F47" s="292"/>
      <c r="G47" s="5"/>
      <c r="H47" s="15"/>
      <c r="I47" s="6">
        <f t="shared" ref="I47:M47" si="7">I46/44</f>
        <v>0</v>
      </c>
      <c r="J47" s="6">
        <f t="shared" si="7"/>
        <v>0.13636363636363635</v>
      </c>
      <c r="K47" s="6">
        <f t="shared" si="7"/>
        <v>0.22727272727272727</v>
      </c>
      <c r="L47" s="6">
        <f t="shared" si="7"/>
        <v>0.22727272727272727</v>
      </c>
      <c r="M47" s="6">
        <f t="shared" si="7"/>
        <v>0.40909090909090912</v>
      </c>
    </row>
    <row r="48" spans="2:13" ht="111" customHeight="1" x14ac:dyDescent="0.2">
      <c r="B48" s="12"/>
      <c r="C48" s="264"/>
      <c r="D48" s="265"/>
      <c r="E48" s="261"/>
      <c r="F48" s="262"/>
      <c r="G48" s="5">
        <v>5</v>
      </c>
      <c r="H48" s="15" t="s">
        <v>23</v>
      </c>
      <c r="I48" s="16"/>
      <c r="J48" s="15">
        <v>10</v>
      </c>
      <c r="K48" s="15"/>
      <c r="L48" s="15">
        <v>23</v>
      </c>
      <c r="M48" s="15">
        <v>11</v>
      </c>
    </row>
    <row r="49" spans="2:13" x14ac:dyDescent="0.2">
      <c r="B49" s="12"/>
      <c r="C49" s="13"/>
      <c r="D49" s="14"/>
      <c r="E49" s="7"/>
      <c r="F49" s="8"/>
      <c r="G49" s="17"/>
      <c r="H49" s="18"/>
      <c r="I49" s="6">
        <f t="shared" ref="I49:M49" si="8">I48/44</f>
        <v>0</v>
      </c>
      <c r="J49" s="6">
        <f t="shared" si="8"/>
        <v>0.22727272727272727</v>
      </c>
      <c r="K49" s="6">
        <f t="shared" si="8"/>
        <v>0</v>
      </c>
      <c r="L49" s="6">
        <f t="shared" si="8"/>
        <v>0.52272727272727271</v>
      </c>
      <c r="M49" s="6">
        <f t="shared" si="8"/>
        <v>0.25</v>
      </c>
    </row>
    <row r="50" spans="2:13" x14ac:dyDescent="0.2">
      <c r="B50" s="12"/>
      <c r="C50" s="13"/>
      <c r="D50" s="14"/>
      <c r="E50" s="277" t="s">
        <v>24</v>
      </c>
      <c r="F50" s="277"/>
      <c r="G50" s="264"/>
      <c r="H50" s="284"/>
      <c r="I50" s="284"/>
      <c r="J50" s="284"/>
      <c r="K50" s="284"/>
      <c r="L50" s="284"/>
      <c r="M50" s="265"/>
    </row>
    <row r="51" spans="2:13" x14ac:dyDescent="0.2">
      <c r="B51" s="12"/>
      <c r="C51" s="13"/>
      <c r="D51" s="14"/>
      <c r="E51" s="19"/>
      <c r="F51" s="20"/>
      <c r="G51" s="264"/>
      <c r="H51" s="284"/>
      <c r="I51" s="284"/>
      <c r="J51" s="284"/>
      <c r="K51" s="284"/>
      <c r="L51" s="284"/>
      <c r="M51" s="265"/>
    </row>
    <row r="52" spans="2:13" x14ac:dyDescent="0.2">
      <c r="B52" s="268">
        <v>2</v>
      </c>
      <c r="C52" s="263" t="s">
        <v>32</v>
      </c>
      <c r="D52" s="263"/>
      <c r="E52" s="285" t="s">
        <v>33</v>
      </c>
      <c r="F52" s="286"/>
      <c r="G52" s="3" t="s">
        <v>18</v>
      </c>
      <c r="H52" s="3" t="s">
        <v>31</v>
      </c>
      <c r="I52" s="21">
        <v>1</v>
      </c>
      <c r="J52" s="21"/>
      <c r="K52" s="21">
        <v>2</v>
      </c>
      <c r="L52" s="21"/>
      <c r="M52" s="21">
        <v>3</v>
      </c>
    </row>
    <row r="53" spans="2:13" x14ac:dyDescent="0.2">
      <c r="B53" s="268"/>
      <c r="C53" s="263"/>
      <c r="D53" s="263"/>
      <c r="E53" s="287"/>
      <c r="F53" s="288"/>
      <c r="G53" s="5">
        <v>1</v>
      </c>
      <c r="H53" s="5" t="s">
        <v>19</v>
      </c>
      <c r="I53" s="22">
        <v>17</v>
      </c>
      <c r="J53" s="1"/>
      <c r="K53" s="1">
        <v>22</v>
      </c>
      <c r="L53" s="1"/>
      <c r="M53" s="1">
        <v>5</v>
      </c>
    </row>
    <row r="54" spans="2:13" x14ac:dyDescent="0.2">
      <c r="B54" s="268"/>
      <c r="C54" s="263"/>
      <c r="D54" s="263"/>
      <c r="E54" s="287"/>
      <c r="F54" s="288"/>
      <c r="G54" s="5"/>
      <c r="H54" s="5"/>
      <c r="I54" s="6">
        <f t="shared" ref="I54:M54" si="9">I53/44</f>
        <v>0.38636363636363635</v>
      </c>
      <c r="J54" s="6">
        <f t="shared" si="9"/>
        <v>0</v>
      </c>
      <c r="K54" s="6">
        <f t="shared" si="9"/>
        <v>0.5</v>
      </c>
      <c r="L54" s="6">
        <f t="shared" si="9"/>
        <v>0</v>
      </c>
      <c r="M54" s="6">
        <f t="shared" si="9"/>
        <v>0.11363636363636363</v>
      </c>
    </row>
    <row r="55" spans="2:13" x14ac:dyDescent="0.2">
      <c r="B55" s="268"/>
      <c r="C55" s="263"/>
      <c r="D55" s="263"/>
      <c r="E55" s="287"/>
      <c r="F55" s="288"/>
      <c r="G55" s="5">
        <v>2</v>
      </c>
      <c r="H55" s="5" t="s">
        <v>20</v>
      </c>
      <c r="I55" s="22">
        <v>29</v>
      </c>
      <c r="J55" s="1"/>
      <c r="K55" s="1">
        <v>8</v>
      </c>
      <c r="L55" s="1"/>
      <c r="M55" s="1">
        <v>7</v>
      </c>
    </row>
    <row r="56" spans="2:13" x14ac:dyDescent="0.2">
      <c r="B56" s="9"/>
      <c r="C56" s="10"/>
      <c r="D56" s="11"/>
      <c r="E56" s="287"/>
      <c r="F56" s="288"/>
      <c r="G56" s="5"/>
      <c r="H56" s="5"/>
      <c r="I56" s="6">
        <f t="shared" ref="I56:M56" si="10">I55/44</f>
        <v>0.65909090909090906</v>
      </c>
      <c r="J56" s="6">
        <f t="shared" si="10"/>
        <v>0</v>
      </c>
      <c r="K56" s="6">
        <f t="shared" si="10"/>
        <v>0.18181818181818182</v>
      </c>
      <c r="L56" s="6">
        <f t="shared" si="10"/>
        <v>0</v>
      </c>
      <c r="M56" s="6">
        <f t="shared" si="10"/>
        <v>0.15909090909090909</v>
      </c>
    </row>
    <row r="57" spans="2:13" x14ac:dyDescent="0.2">
      <c r="B57" s="9"/>
      <c r="C57" s="10"/>
      <c r="D57" s="11"/>
      <c r="E57" s="287"/>
      <c r="F57" s="288"/>
      <c r="G57" s="5">
        <v>3</v>
      </c>
      <c r="H57" s="5" t="s">
        <v>21</v>
      </c>
      <c r="I57" s="22">
        <v>29</v>
      </c>
      <c r="J57" s="1"/>
      <c r="K57" s="1">
        <v>8</v>
      </c>
      <c r="L57" s="1"/>
      <c r="M57" s="1">
        <v>7</v>
      </c>
    </row>
    <row r="58" spans="2:13" x14ac:dyDescent="0.2">
      <c r="B58" s="9"/>
      <c r="C58" s="10"/>
      <c r="D58" s="11"/>
      <c r="E58" s="287"/>
      <c r="F58" s="288"/>
      <c r="G58" s="5"/>
      <c r="H58" s="5"/>
      <c r="I58" s="6">
        <f t="shared" ref="I58:M58" si="11">I57/44</f>
        <v>0.65909090909090906</v>
      </c>
      <c r="J58" s="6">
        <f t="shared" si="11"/>
        <v>0</v>
      </c>
      <c r="K58" s="6">
        <f t="shared" si="11"/>
        <v>0.18181818181818182</v>
      </c>
      <c r="L58" s="6">
        <f t="shared" si="11"/>
        <v>0</v>
      </c>
      <c r="M58" s="6">
        <f t="shared" si="11"/>
        <v>0.15909090909090909</v>
      </c>
    </row>
    <row r="59" spans="2:13" x14ac:dyDescent="0.2">
      <c r="B59" s="9"/>
      <c r="C59" s="10"/>
      <c r="D59" s="11"/>
      <c r="E59" s="287"/>
      <c r="F59" s="288"/>
      <c r="G59" s="5">
        <v>4</v>
      </c>
      <c r="H59" s="5" t="s">
        <v>22</v>
      </c>
      <c r="I59" s="22">
        <v>29</v>
      </c>
      <c r="J59" s="1"/>
      <c r="K59" s="1">
        <v>8</v>
      </c>
      <c r="L59" s="1"/>
      <c r="M59" s="1">
        <v>7</v>
      </c>
    </row>
    <row r="60" spans="2:13" x14ac:dyDescent="0.2">
      <c r="B60" s="9"/>
      <c r="C60" s="10"/>
      <c r="D60" s="11"/>
      <c r="E60" s="287"/>
      <c r="F60" s="288"/>
      <c r="G60" s="5"/>
      <c r="H60" s="5"/>
      <c r="I60" s="6">
        <f t="shared" ref="I60:M60" si="12">I59/44</f>
        <v>0.65909090909090906</v>
      </c>
      <c r="J60" s="6">
        <f t="shared" si="12"/>
        <v>0</v>
      </c>
      <c r="K60" s="6">
        <f t="shared" si="12"/>
        <v>0.18181818181818182</v>
      </c>
      <c r="L60" s="6">
        <f t="shared" si="12"/>
        <v>0</v>
      </c>
      <c r="M60" s="6">
        <f t="shared" si="12"/>
        <v>0.15909090909090909</v>
      </c>
    </row>
    <row r="61" spans="2:13" x14ac:dyDescent="0.2">
      <c r="B61" s="9"/>
      <c r="C61" s="10"/>
      <c r="D61" s="11"/>
      <c r="E61" s="289"/>
      <c r="F61" s="290"/>
      <c r="G61" s="5">
        <v>5</v>
      </c>
      <c r="H61" s="5" t="s">
        <v>23</v>
      </c>
      <c r="I61" s="22">
        <v>10</v>
      </c>
      <c r="J61" s="1"/>
      <c r="K61" s="1">
        <v>30</v>
      </c>
      <c r="L61" s="1"/>
      <c r="M61" s="1">
        <v>4</v>
      </c>
    </row>
    <row r="62" spans="2:13" x14ac:dyDescent="0.2">
      <c r="B62" s="9"/>
      <c r="C62" s="10"/>
      <c r="D62" s="11"/>
      <c r="E62" s="23"/>
      <c r="F62" s="24"/>
      <c r="G62" s="25"/>
      <c r="H62" s="26"/>
      <c r="I62" s="6">
        <f t="shared" ref="I62:M62" si="13">I61/44</f>
        <v>0.22727272727272727</v>
      </c>
      <c r="J62" s="6">
        <f t="shared" si="13"/>
        <v>0</v>
      </c>
      <c r="K62" s="6">
        <f t="shared" si="13"/>
        <v>0.68181818181818177</v>
      </c>
      <c r="L62" s="6">
        <f t="shared" si="13"/>
        <v>0</v>
      </c>
      <c r="M62" s="6">
        <f t="shared" si="13"/>
        <v>9.0909090909090912E-2</v>
      </c>
    </row>
    <row r="63" spans="2:13" x14ac:dyDescent="0.2">
      <c r="B63" s="9"/>
      <c r="C63" s="10"/>
      <c r="D63" s="11"/>
      <c r="E63" s="277" t="s">
        <v>24</v>
      </c>
      <c r="F63" s="277"/>
      <c r="G63" s="278" t="s">
        <v>34</v>
      </c>
      <c r="H63" s="279"/>
      <c r="I63" s="279"/>
      <c r="J63" s="279"/>
      <c r="K63" s="279"/>
      <c r="L63" s="279"/>
      <c r="M63" s="279"/>
    </row>
    <row r="64" spans="2:13" x14ac:dyDescent="0.2">
      <c r="B64" s="9"/>
      <c r="C64" s="10"/>
      <c r="D64" s="11"/>
      <c r="E64" s="27"/>
      <c r="F64" s="27"/>
      <c r="G64" s="280" t="s">
        <v>35</v>
      </c>
      <c r="H64" s="281"/>
      <c r="I64" s="281"/>
      <c r="J64" s="281"/>
      <c r="K64" s="281"/>
      <c r="L64" s="281"/>
      <c r="M64" s="281"/>
    </row>
    <row r="65" spans="2:13" x14ac:dyDescent="0.2">
      <c r="B65" s="9"/>
      <c r="C65" s="10"/>
      <c r="D65" s="11"/>
      <c r="E65" s="27"/>
      <c r="F65" s="27"/>
    </row>
    <row r="66" spans="2:13" x14ac:dyDescent="0.2">
      <c r="B66" s="28"/>
      <c r="C66" s="282"/>
      <c r="D66" s="283"/>
      <c r="E66" s="29"/>
      <c r="F66" s="29"/>
      <c r="G66" s="30"/>
      <c r="H66" s="30"/>
      <c r="I66" s="30"/>
      <c r="J66" s="30"/>
      <c r="K66" s="30"/>
      <c r="L66" s="30"/>
      <c r="M66" s="30"/>
    </row>
    <row r="67" spans="2:13" x14ac:dyDescent="0.2">
      <c r="B67" s="31" t="s">
        <v>36</v>
      </c>
      <c r="C67" s="32" t="s">
        <v>37</v>
      </c>
      <c r="D67" s="32"/>
      <c r="E67" s="32"/>
      <c r="F67" s="32"/>
      <c r="G67" s="33"/>
      <c r="H67" s="33"/>
      <c r="I67" s="33"/>
      <c r="J67" s="33"/>
      <c r="K67" s="33"/>
      <c r="L67" s="33"/>
      <c r="M67" s="33"/>
    </row>
    <row r="68" spans="2:13" x14ac:dyDescent="0.2">
      <c r="B68" s="268">
        <v>1</v>
      </c>
      <c r="C68" s="263" t="s">
        <v>38</v>
      </c>
      <c r="D68" s="263"/>
      <c r="E68" s="259" t="s">
        <v>39</v>
      </c>
      <c r="F68" s="260"/>
      <c r="G68" s="34"/>
      <c r="H68" s="35">
        <v>1</v>
      </c>
      <c r="I68" s="35">
        <v>2</v>
      </c>
      <c r="J68" s="35">
        <v>3</v>
      </c>
      <c r="K68" s="26"/>
      <c r="L68" s="26"/>
      <c r="M68" s="26"/>
    </row>
    <row r="69" spans="2:13" x14ac:dyDescent="0.2">
      <c r="B69" s="268"/>
      <c r="C69" s="263"/>
      <c r="D69" s="263"/>
      <c r="E69" s="261"/>
      <c r="F69" s="262"/>
      <c r="G69" s="34"/>
      <c r="H69" s="22">
        <v>0</v>
      </c>
      <c r="I69" s="22">
        <v>21</v>
      </c>
      <c r="J69" s="22">
        <v>23</v>
      </c>
    </row>
    <row r="70" spans="2:13" x14ac:dyDescent="0.2">
      <c r="B70" s="268"/>
      <c r="C70" s="263"/>
      <c r="D70" s="263"/>
      <c r="E70" s="7"/>
      <c r="F70" s="8"/>
      <c r="H70" s="6">
        <f t="shared" ref="H70:J70" si="14">H69/44</f>
        <v>0</v>
      </c>
      <c r="I70" s="6">
        <f t="shared" si="14"/>
        <v>0.47727272727272729</v>
      </c>
      <c r="J70" s="6">
        <f t="shared" si="14"/>
        <v>0.52272727272727271</v>
      </c>
    </row>
    <row r="71" spans="2:13" x14ac:dyDescent="0.2">
      <c r="B71" s="268"/>
      <c r="C71" s="263"/>
      <c r="D71" s="263"/>
      <c r="E71" s="5"/>
      <c r="F71" s="36"/>
      <c r="H71" s="37" t="s">
        <v>40</v>
      </c>
      <c r="I71" s="38"/>
      <c r="J71" s="38"/>
    </row>
    <row r="72" spans="2:13" x14ac:dyDescent="0.2">
      <c r="B72" s="12"/>
      <c r="C72" s="264"/>
      <c r="D72" s="265"/>
      <c r="E72" s="277" t="s">
        <v>24</v>
      </c>
      <c r="F72" s="277"/>
      <c r="H72" s="38"/>
      <c r="I72" s="38"/>
      <c r="J72" s="38"/>
    </row>
    <row r="73" spans="2:13" x14ac:dyDescent="0.2">
      <c r="B73" s="268">
        <v>2</v>
      </c>
      <c r="C73" s="263" t="s">
        <v>41</v>
      </c>
      <c r="D73" s="263"/>
      <c r="E73" s="259" t="s">
        <v>42</v>
      </c>
      <c r="F73" s="260"/>
      <c r="G73" s="39"/>
      <c r="H73" s="35">
        <v>1</v>
      </c>
      <c r="I73" s="35">
        <v>2</v>
      </c>
      <c r="J73" s="35">
        <v>3</v>
      </c>
      <c r="K73" s="39"/>
      <c r="L73" s="39"/>
      <c r="M73" s="39"/>
    </row>
    <row r="74" spans="2:13" x14ac:dyDescent="0.2">
      <c r="B74" s="268"/>
      <c r="C74" s="263"/>
      <c r="D74" s="263"/>
      <c r="E74" s="261"/>
      <c r="F74" s="262"/>
      <c r="H74" s="22">
        <v>15</v>
      </c>
      <c r="I74" s="22">
        <v>0</v>
      </c>
      <c r="J74" s="22">
        <v>29</v>
      </c>
    </row>
    <row r="75" spans="2:13" x14ac:dyDescent="0.2">
      <c r="B75" s="268"/>
      <c r="C75" s="263"/>
      <c r="D75" s="263"/>
      <c r="E75" s="7"/>
      <c r="F75" s="8"/>
      <c r="H75" s="6">
        <f t="shared" ref="H75:J75" si="15">H74/44</f>
        <v>0.34090909090909088</v>
      </c>
      <c r="I75" s="6">
        <f t="shared" si="15"/>
        <v>0</v>
      </c>
      <c r="J75" s="6">
        <f t="shared" si="15"/>
        <v>0.65909090909090906</v>
      </c>
    </row>
    <row r="76" spans="2:13" x14ac:dyDescent="0.2">
      <c r="B76" s="268"/>
      <c r="C76" s="263"/>
      <c r="D76" s="263"/>
      <c r="E76" s="5"/>
      <c r="F76" s="40"/>
      <c r="H76" s="37" t="s">
        <v>133</v>
      </c>
      <c r="I76" s="38"/>
      <c r="J76" s="38"/>
    </row>
    <row r="77" spans="2:13" x14ac:dyDescent="0.2">
      <c r="B77" s="12"/>
      <c r="C77" s="264"/>
      <c r="D77" s="265"/>
      <c r="E77" s="277" t="s">
        <v>24</v>
      </c>
      <c r="F77" s="277"/>
      <c r="H77" s="38"/>
      <c r="I77" s="38"/>
      <c r="J77" s="38"/>
    </row>
    <row r="78" spans="2:13" x14ac:dyDescent="0.2">
      <c r="B78" s="268">
        <v>3</v>
      </c>
      <c r="C78" s="263" t="s">
        <v>43</v>
      </c>
      <c r="D78" s="263"/>
      <c r="E78" s="253" t="s">
        <v>44</v>
      </c>
      <c r="F78" s="254"/>
      <c r="H78" s="35">
        <v>1</v>
      </c>
      <c r="I78" s="35">
        <v>2</v>
      </c>
      <c r="J78" s="35">
        <v>3</v>
      </c>
    </row>
    <row r="79" spans="2:13" x14ac:dyDescent="0.2">
      <c r="B79" s="268"/>
      <c r="C79" s="263"/>
      <c r="D79" s="263"/>
      <c r="E79" s="257"/>
      <c r="F79" s="258"/>
      <c r="H79" s="22">
        <v>13</v>
      </c>
      <c r="I79" s="22">
        <v>13</v>
      </c>
      <c r="J79" s="22">
        <f>44-H79-I79</f>
        <v>18</v>
      </c>
    </row>
    <row r="80" spans="2:13" x14ac:dyDescent="0.2">
      <c r="B80" s="268"/>
      <c r="C80" s="263"/>
      <c r="D80" s="263"/>
      <c r="E80" s="41"/>
      <c r="F80" s="42"/>
      <c r="H80" s="6">
        <f t="shared" ref="H80:J80" si="16">H79/44</f>
        <v>0.29545454545454547</v>
      </c>
      <c r="I80" s="6">
        <f t="shared" si="16"/>
        <v>0.29545454545454547</v>
      </c>
      <c r="J80" s="6">
        <f t="shared" si="16"/>
        <v>0.40909090909090912</v>
      </c>
    </row>
    <row r="81" spans="2:10" x14ac:dyDescent="0.2">
      <c r="B81" s="268"/>
      <c r="C81" s="263"/>
      <c r="D81" s="263"/>
      <c r="E81" s="5"/>
      <c r="F81" s="43"/>
      <c r="H81" s="38"/>
      <c r="I81" s="38"/>
      <c r="J81" s="38"/>
    </row>
    <row r="82" spans="2:10" x14ac:dyDescent="0.2">
      <c r="B82" s="12"/>
      <c r="C82" s="264"/>
      <c r="D82" s="265"/>
      <c r="E82" s="40" t="s">
        <v>24</v>
      </c>
      <c r="F82" s="40"/>
      <c r="H82" s="37" t="s">
        <v>45</v>
      </c>
      <c r="I82" s="38"/>
      <c r="J82" s="38"/>
    </row>
    <row r="83" spans="2:10" x14ac:dyDescent="0.2">
      <c r="B83" s="9">
        <v>4</v>
      </c>
      <c r="C83" s="271" t="s">
        <v>46</v>
      </c>
      <c r="D83" s="272"/>
      <c r="E83" s="259" t="s">
        <v>47</v>
      </c>
      <c r="F83" s="260"/>
      <c r="H83" s="35">
        <v>1</v>
      </c>
      <c r="I83" s="35">
        <v>2</v>
      </c>
      <c r="J83" s="35">
        <v>3</v>
      </c>
    </row>
    <row r="84" spans="2:10" x14ac:dyDescent="0.2">
      <c r="B84" s="44"/>
      <c r="C84" s="269"/>
      <c r="D84" s="270"/>
      <c r="E84" s="261"/>
      <c r="F84" s="262"/>
      <c r="H84" s="22">
        <v>15</v>
      </c>
      <c r="I84" s="22">
        <v>29</v>
      </c>
      <c r="J84" s="22">
        <v>0</v>
      </c>
    </row>
    <row r="85" spans="2:10" x14ac:dyDescent="0.2">
      <c r="B85" s="44"/>
      <c r="C85" s="45"/>
      <c r="D85" s="46"/>
      <c r="E85" s="7"/>
      <c r="F85" s="8"/>
      <c r="H85" s="6">
        <f t="shared" ref="H85:J85" si="17">H84/44</f>
        <v>0.34090909090909088</v>
      </c>
      <c r="I85" s="6">
        <f t="shared" si="17"/>
        <v>0.65909090909090906</v>
      </c>
      <c r="J85" s="6">
        <f t="shared" si="17"/>
        <v>0</v>
      </c>
    </row>
    <row r="86" spans="2:10" x14ac:dyDescent="0.2">
      <c r="B86" s="44"/>
      <c r="C86" s="269"/>
      <c r="D86" s="270"/>
      <c r="E86" s="5"/>
      <c r="F86" s="40"/>
      <c r="H86" t="s">
        <v>48</v>
      </c>
    </row>
    <row r="87" spans="2:10" x14ac:dyDescent="0.2">
      <c r="B87" s="12"/>
      <c r="C87" s="269"/>
      <c r="D87" s="270"/>
      <c r="E87" s="40" t="s">
        <v>24</v>
      </c>
      <c r="F87" s="40"/>
    </row>
    <row r="88" spans="2:10" x14ac:dyDescent="0.2">
      <c r="B88" s="9">
        <v>5</v>
      </c>
      <c r="C88" s="263" t="s">
        <v>49</v>
      </c>
      <c r="D88" s="263"/>
      <c r="E88" s="273" t="s">
        <v>50</v>
      </c>
      <c r="F88" s="274"/>
      <c r="H88" s="35">
        <v>1</v>
      </c>
      <c r="I88" s="35">
        <v>2</v>
      </c>
      <c r="J88" s="35">
        <v>3</v>
      </c>
    </row>
    <row r="89" spans="2:10" x14ac:dyDescent="0.2">
      <c r="B89" s="44"/>
      <c r="C89" s="263"/>
      <c r="D89" s="263"/>
      <c r="E89" s="275"/>
      <c r="F89" s="276"/>
      <c r="H89" s="22">
        <v>29</v>
      </c>
      <c r="I89" s="22">
        <v>5</v>
      </c>
      <c r="J89" s="22">
        <v>10</v>
      </c>
    </row>
    <row r="90" spans="2:10" x14ac:dyDescent="0.2">
      <c r="B90" s="44"/>
      <c r="C90" s="10"/>
      <c r="D90" s="11"/>
      <c r="E90" s="47"/>
      <c r="F90" s="48"/>
      <c r="H90" s="6">
        <f t="shared" ref="H90:J90" si="18">H89/44</f>
        <v>0.65909090909090906</v>
      </c>
      <c r="I90" s="6">
        <f t="shared" si="18"/>
        <v>0.11363636363636363</v>
      </c>
      <c r="J90" s="6">
        <f t="shared" si="18"/>
        <v>0.22727272727272727</v>
      </c>
    </row>
    <row r="91" spans="2:10" x14ac:dyDescent="0.2">
      <c r="B91" s="44"/>
      <c r="C91" s="269"/>
      <c r="D91" s="270"/>
      <c r="E91" s="5"/>
      <c r="F91" s="43"/>
      <c r="H91" t="s">
        <v>51</v>
      </c>
    </row>
    <row r="92" spans="2:10" x14ac:dyDescent="0.2">
      <c r="B92" s="44"/>
      <c r="C92" s="45"/>
      <c r="D92" s="46"/>
      <c r="E92" s="5"/>
      <c r="F92" s="43"/>
    </row>
    <row r="93" spans="2:10" x14ac:dyDescent="0.2">
      <c r="B93" s="12"/>
      <c r="C93" s="269"/>
      <c r="D93" s="270"/>
      <c r="E93" s="40" t="s">
        <v>24</v>
      </c>
      <c r="F93" s="40"/>
      <c r="H93" t="s">
        <v>52</v>
      </c>
    </row>
    <row r="94" spans="2:10" x14ac:dyDescent="0.2">
      <c r="B94" s="9">
        <v>6</v>
      </c>
      <c r="C94" s="263" t="s">
        <v>53</v>
      </c>
      <c r="D94" s="263"/>
      <c r="E94" s="259" t="s">
        <v>54</v>
      </c>
      <c r="F94" s="260"/>
      <c r="H94" s="35">
        <v>1</v>
      </c>
      <c r="I94" s="35">
        <v>2</v>
      </c>
      <c r="J94" s="35">
        <v>3</v>
      </c>
    </row>
    <row r="95" spans="2:10" x14ac:dyDescent="0.2">
      <c r="B95" s="44"/>
      <c r="C95" s="263"/>
      <c r="D95" s="263"/>
      <c r="E95" s="261"/>
      <c r="F95" s="262"/>
      <c r="H95" s="22">
        <v>9</v>
      </c>
      <c r="I95" s="22">
        <v>14</v>
      </c>
      <c r="J95" s="22">
        <v>35</v>
      </c>
    </row>
    <row r="96" spans="2:10" x14ac:dyDescent="0.2">
      <c r="B96" s="44"/>
      <c r="C96" s="263"/>
      <c r="D96" s="263"/>
      <c r="E96" s="7"/>
      <c r="F96" s="8"/>
      <c r="H96" s="6">
        <f t="shared" ref="H96:J96" si="19">H95/44</f>
        <v>0.20454545454545456</v>
      </c>
      <c r="I96" s="6">
        <f t="shared" si="19"/>
        <v>0.31818181818181818</v>
      </c>
      <c r="J96" s="6">
        <f t="shared" si="19"/>
        <v>0.79545454545454541</v>
      </c>
    </row>
    <row r="97" spans="2:10" x14ac:dyDescent="0.2">
      <c r="B97" s="44"/>
      <c r="C97" s="263"/>
      <c r="D97" s="263"/>
      <c r="E97" s="5"/>
      <c r="F97" s="36"/>
    </row>
    <row r="98" spans="2:10" x14ac:dyDescent="0.2">
      <c r="B98" s="12"/>
      <c r="C98" s="264"/>
      <c r="D98" s="265"/>
      <c r="E98" s="40" t="s">
        <v>24</v>
      </c>
      <c r="F98" s="40"/>
      <c r="H98" t="s">
        <v>55</v>
      </c>
    </row>
    <row r="99" spans="2:10" x14ac:dyDescent="0.2">
      <c r="B99" s="49"/>
      <c r="C99" s="50"/>
      <c r="D99" s="50"/>
      <c r="E99" s="51"/>
      <c r="F99" s="51"/>
      <c r="H99" t="s">
        <v>56</v>
      </c>
    </row>
    <row r="100" spans="2:10" x14ac:dyDescent="0.2">
      <c r="B100" s="49"/>
      <c r="C100" s="50"/>
      <c r="D100" s="50"/>
      <c r="E100" s="51"/>
      <c r="F100" s="51"/>
      <c r="H100" t="s">
        <v>57</v>
      </c>
    </row>
    <row r="101" spans="2:10" x14ac:dyDescent="0.2">
      <c r="B101" s="266" t="s">
        <v>58</v>
      </c>
      <c r="C101" s="267"/>
      <c r="D101" s="267"/>
      <c r="E101" s="267"/>
      <c r="F101" s="267"/>
      <c r="G101" s="52"/>
    </row>
    <row r="102" spans="2:10" x14ac:dyDescent="0.2">
      <c r="B102" s="53">
        <v>1</v>
      </c>
      <c r="C102" s="247" t="s">
        <v>59</v>
      </c>
      <c r="D102" s="248"/>
      <c r="E102" s="259" t="s">
        <v>60</v>
      </c>
      <c r="F102" s="260"/>
      <c r="H102" s="35">
        <v>1</v>
      </c>
      <c r="I102" s="35">
        <v>2</v>
      </c>
      <c r="J102" s="35">
        <v>3</v>
      </c>
    </row>
    <row r="103" spans="2:10" x14ac:dyDescent="0.2">
      <c r="B103" s="54"/>
      <c r="C103" s="249"/>
      <c r="D103" s="250"/>
      <c r="E103" s="261"/>
      <c r="F103" s="262"/>
      <c r="H103" s="22">
        <v>21</v>
      </c>
      <c r="I103" s="22">
        <v>23</v>
      </c>
      <c r="J103" s="22">
        <v>0</v>
      </c>
    </row>
    <row r="104" spans="2:10" x14ac:dyDescent="0.2">
      <c r="B104" s="54"/>
      <c r="C104" s="249"/>
      <c r="D104" s="250"/>
      <c r="E104" s="7"/>
      <c r="F104" s="8"/>
      <c r="H104" s="6">
        <f t="shared" ref="H104:J104" si="20">H103/44</f>
        <v>0.47727272727272729</v>
      </c>
      <c r="I104" s="6">
        <f t="shared" si="20"/>
        <v>0.52272727272727271</v>
      </c>
      <c r="J104" s="6">
        <f t="shared" si="20"/>
        <v>0</v>
      </c>
    </row>
    <row r="105" spans="2:10" x14ac:dyDescent="0.2">
      <c r="B105" s="54"/>
      <c r="C105" s="249"/>
      <c r="D105" s="250"/>
      <c r="E105" s="5"/>
      <c r="F105" s="40"/>
      <c r="H105" t="s">
        <v>61</v>
      </c>
    </row>
    <row r="106" spans="2:10" x14ac:dyDescent="0.2">
      <c r="B106" s="55"/>
      <c r="C106" s="56"/>
      <c r="D106" s="56"/>
      <c r="E106" s="40" t="s">
        <v>24</v>
      </c>
      <c r="F106" s="40"/>
    </row>
    <row r="107" spans="2:10" x14ac:dyDescent="0.2">
      <c r="B107" s="53">
        <v>2</v>
      </c>
      <c r="C107" s="247" t="s">
        <v>62</v>
      </c>
      <c r="D107" s="248"/>
      <c r="E107" s="259" t="s">
        <v>63</v>
      </c>
      <c r="F107" s="260"/>
      <c r="H107" s="35">
        <v>1</v>
      </c>
      <c r="I107" s="35">
        <v>2</v>
      </c>
      <c r="J107" s="35">
        <v>3</v>
      </c>
    </row>
    <row r="108" spans="2:10" x14ac:dyDescent="0.2">
      <c r="B108" s="54"/>
      <c r="C108" s="249"/>
      <c r="D108" s="250"/>
      <c r="E108" s="261"/>
      <c r="F108" s="262"/>
      <c r="H108" s="22">
        <v>19</v>
      </c>
      <c r="I108" s="22">
        <v>25</v>
      </c>
      <c r="J108" s="22">
        <v>0</v>
      </c>
    </row>
    <row r="109" spans="2:10" x14ac:dyDescent="0.2">
      <c r="B109" s="54"/>
      <c r="C109" s="249"/>
      <c r="D109" s="250"/>
      <c r="E109" s="7"/>
      <c r="F109" s="8"/>
      <c r="H109" s="6">
        <f t="shared" ref="H109:J109" si="21">H108/44</f>
        <v>0.43181818181818182</v>
      </c>
      <c r="I109" s="6">
        <f t="shared" si="21"/>
        <v>0.56818181818181823</v>
      </c>
      <c r="J109" s="6">
        <f t="shared" si="21"/>
        <v>0</v>
      </c>
    </row>
    <row r="110" spans="2:10" x14ac:dyDescent="0.2">
      <c r="B110" s="54"/>
      <c r="C110" s="249"/>
      <c r="D110" s="250"/>
      <c r="E110" s="5"/>
      <c r="F110" s="40"/>
      <c r="H110" t="s">
        <v>64</v>
      </c>
    </row>
    <row r="111" spans="2:10" x14ac:dyDescent="0.2">
      <c r="B111" s="55"/>
      <c r="C111" s="56"/>
      <c r="D111" s="56"/>
      <c r="E111" s="40" t="s">
        <v>24</v>
      </c>
      <c r="F111" s="40"/>
    </row>
    <row r="112" spans="2:10" x14ac:dyDescent="0.2">
      <c r="B112" s="53">
        <v>3</v>
      </c>
      <c r="C112" s="247" t="s">
        <v>65</v>
      </c>
      <c r="D112" s="248"/>
      <c r="E112" s="259" t="s">
        <v>63</v>
      </c>
      <c r="F112" s="260"/>
      <c r="H112" s="35">
        <v>1</v>
      </c>
      <c r="I112" s="35">
        <v>2</v>
      </c>
      <c r="J112" s="35">
        <v>3</v>
      </c>
    </row>
    <row r="113" spans="2:13" x14ac:dyDescent="0.2">
      <c r="B113" s="54"/>
      <c r="C113" s="249"/>
      <c r="D113" s="250"/>
      <c r="E113" s="261"/>
      <c r="F113" s="262"/>
      <c r="H113" s="22">
        <v>31</v>
      </c>
      <c r="I113" s="22">
        <v>13</v>
      </c>
      <c r="J113" s="22">
        <v>0</v>
      </c>
    </row>
    <row r="114" spans="2:13" x14ac:dyDescent="0.2">
      <c r="B114" s="54"/>
      <c r="C114" s="249"/>
      <c r="D114" s="250"/>
      <c r="E114" s="7"/>
      <c r="F114" s="8"/>
      <c r="H114" s="6">
        <f t="shared" ref="H114:J114" si="22">H113/44</f>
        <v>0.70454545454545459</v>
      </c>
      <c r="I114" s="6">
        <f t="shared" si="22"/>
        <v>0.29545454545454547</v>
      </c>
      <c r="J114" s="6">
        <f t="shared" si="22"/>
        <v>0</v>
      </c>
    </row>
    <row r="115" spans="2:13" x14ac:dyDescent="0.2">
      <c r="B115" s="54"/>
      <c r="C115" s="249"/>
      <c r="D115" s="250"/>
      <c r="E115" s="5"/>
      <c r="F115" s="40"/>
    </row>
    <row r="116" spans="2:13" x14ac:dyDescent="0.2">
      <c r="B116" s="55"/>
      <c r="C116" s="56"/>
      <c r="D116" s="56"/>
      <c r="E116" s="40" t="s">
        <v>24</v>
      </c>
      <c r="F116" s="40"/>
    </row>
    <row r="117" spans="2:13" x14ac:dyDescent="0.2">
      <c r="B117" s="53">
        <v>4</v>
      </c>
      <c r="C117" s="247" t="s">
        <v>66</v>
      </c>
      <c r="D117" s="248"/>
      <c r="E117" s="259" t="s">
        <v>63</v>
      </c>
      <c r="F117" s="260"/>
      <c r="H117" s="35">
        <v>1</v>
      </c>
      <c r="I117" s="35">
        <v>2</v>
      </c>
      <c r="J117" s="35">
        <v>3</v>
      </c>
    </row>
    <row r="118" spans="2:13" x14ac:dyDescent="0.2">
      <c r="B118" s="54"/>
      <c r="C118" s="249"/>
      <c r="D118" s="250"/>
      <c r="E118" s="261"/>
      <c r="F118" s="262"/>
      <c r="H118" s="22">
        <v>34</v>
      </c>
      <c r="I118" s="22">
        <v>10</v>
      </c>
      <c r="J118" s="22">
        <v>0</v>
      </c>
    </row>
    <row r="119" spans="2:13" x14ac:dyDescent="0.2">
      <c r="B119" s="54"/>
      <c r="C119" s="249"/>
      <c r="D119" s="250"/>
      <c r="E119" s="5"/>
      <c r="F119" s="40"/>
      <c r="H119" s="6">
        <f t="shared" ref="H119:J119" si="23">H118/44</f>
        <v>0.77272727272727271</v>
      </c>
      <c r="I119" s="6">
        <f t="shared" si="23"/>
        <v>0.22727272727272727</v>
      </c>
      <c r="J119" s="6">
        <f t="shared" si="23"/>
        <v>0</v>
      </c>
    </row>
    <row r="120" spans="2:13" x14ac:dyDescent="0.2">
      <c r="B120" s="55"/>
      <c r="C120" s="56"/>
      <c r="D120" s="56"/>
      <c r="E120" s="40" t="s">
        <v>24</v>
      </c>
      <c r="F120" s="40"/>
    </row>
    <row r="121" spans="2:13" x14ac:dyDescent="0.2">
      <c r="B121" s="57"/>
      <c r="E121" s="1"/>
      <c r="F121" s="1"/>
    </row>
    <row r="122" spans="2:13" x14ac:dyDescent="0.2">
      <c r="B122" s="58" t="s">
        <v>67</v>
      </c>
      <c r="C122" s="59" t="s">
        <v>68</v>
      </c>
      <c r="D122" s="60"/>
      <c r="E122" s="32"/>
      <c r="F122" s="32"/>
      <c r="G122" s="33"/>
      <c r="H122" s="33"/>
      <c r="I122" s="33"/>
      <c r="J122" s="33"/>
      <c r="K122" s="33"/>
      <c r="L122" s="33"/>
      <c r="M122" s="33"/>
    </row>
    <row r="123" spans="2:13" x14ac:dyDescent="0.2">
      <c r="B123" s="61" t="s">
        <v>18</v>
      </c>
      <c r="C123" s="62" t="s">
        <v>69</v>
      </c>
      <c r="D123" s="63"/>
      <c r="E123" s="1" t="s">
        <v>70</v>
      </c>
      <c r="F123" s="1"/>
    </row>
    <row r="124" spans="2:13" x14ac:dyDescent="0.2">
      <c r="B124" s="245">
        <v>1</v>
      </c>
      <c r="C124" s="247" t="s">
        <v>71</v>
      </c>
      <c r="D124" s="248"/>
      <c r="E124" s="259" t="s">
        <v>72</v>
      </c>
      <c r="F124" s="260"/>
      <c r="H124" s="35">
        <v>1</v>
      </c>
      <c r="I124" s="35">
        <v>2</v>
      </c>
      <c r="J124" s="35">
        <v>3</v>
      </c>
    </row>
    <row r="125" spans="2:13" x14ac:dyDescent="0.2">
      <c r="B125" s="246"/>
      <c r="C125" s="249"/>
      <c r="D125" s="250"/>
      <c r="E125" s="261"/>
      <c r="F125" s="262"/>
      <c r="H125" s="22">
        <v>9</v>
      </c>
      <c r="I125" s="22">
        <v>6</v>
      </c>
      <c r="J125" s="22">
        <v>29</v>
      </c>
    </row>
    <row r="126" spans="2:13" x14ac:dyDescent="0.2">
      <c r="B126" s="246"/>
      <c r="C126" s="249"/>
      <c r="D126" s="250"/>
      <c r="E126" s="7"/>
      <c r="F126" s="8"/>
      <c r="H126" s="6">
        <f t="shared" ref="H126:J126" si="24">H125/44</f>
        <v>0.20454545454545456</v>
      </c>
      <c r="I126" s="6">
        <f t="shared" si="24"/>
        <v>0.13636363636363635</v>
      </c>
      <c r="J126" s="6">
        <f t="shared" si="24"/>
        <v>0.65909090909090906</v>
      </c>
    </row>
    <row r="127" spans="2:13" x14ac:dyDescent="0.2">
      <c r="B127" s="246"/>
      <c r="C127" s="249"/>
      <c r="D127" s="250"/>
      <c r="E127" s="5"/>
      <c r="F127" s="40"/>
      <c r="H127" t="s">
        <v>134</v>
      </c>
    </row>
    <row r="128" spans="2:13" x14ac:dyDescent="0.2">
      <c r="B128" s="55"/>
      <c r="C128" s="56"/>
      <c r="D128" s="56"/>
      <c r="E128" s="40" t="s">
        <v>24</v>
      </c>
      <c r="F128" s="40"/>
    </row>
    <row r="129" spans="2:10" x14ac:dyDescent="0.2">
      <c r="B129" s="245">
        <v>2</v>
      </c>
      <c r="C129" s="247" t="s">
        <v>73</v>
      </c>
      <c r="D129" s="248"/>
      <c r="E129" s="259" t="s">
        <v>74</v>
      </c>
      <c r="F129" s="260"/>
      <c r="H129" s="35">
        <v>1</v>
      </c>
      <c r="I129" s="35">
        <v>2</v>
      </c>
      <c r="J129" s="35">
        <v>3</v>
      </c>
    </row>
    <row r="130" spans="2:10" x14ac:dyDescent="0.2">
      <c r="B130" s="246"/>
      <c r="C130" s="249"/>
      <c r="D130" s="250"/>
      <c r="E130" s="261"/>
      <c r="F130" s="262"/>
      <c r="H130" s="22">
        <v>5</v>
      </c>
      <c r="I130" s="22">
        <v>20</v>
      </c>
      <c r="J130" s="22">
        <f>44-I130-H130</f>
        <v>19</v>
      </c>
    </row>
    <row r="131" spans="2:10" x14ac:dyDescent="0.2">
      <c r="B131" s="246"/>
      <c r="C131" s="249"/>
      <c r="D131" s="250"/>
      <c r="E131" s="7"/>
      <c r="F131" s="8"/>
      <c r="H131" s="6">
        <f t="shared" ref="H131:J131" si="25">H130/44</f>
        <v>0.11363636363636363</v>
      </c>
      <c r="I131" s="6">
        <f t="shared" si="25"/>
        <v>0.45454545454545453</v>
      </c>
      <c r="J131" s="6">
        <f t="shared" si="25"/>
        <v>0.43181818181818182</v>
      </c>
    </row>
    <row r="132" spans="2:10" x14ac:dyDescent="0.2">
      <c r="B132" s="246"/>
      <c r="C132" s="249"/>
      <c r="D132" s="250"/>
      <c r="E132" s="5"/>
      <c r="F132" s="40"/>
      <c r="H132" t="s">
        <v>75</v>
      </c>
    </row>
    <row r="133" spans="2:10" x14ac:dyDescent="0.2">
      <c r="B133" s="55"/>
      <c r="C133" s="56"/>
      <c r="D133" s="56"/>
      <c r="E133" s="40" t="s">
        <v>24</v>
      </c>
      <c r="F133" s="40"/>
      <c r="H133" t="s">
        <v>76</v>
      </c>
    </row>
    <row r="134" spans="2:10" x14ac:dyDescent="0.2">
      <c r="B134" s="245">
        <v>3</v>
      </c>
      <c r="C134" s="247" t="s">
        <v>77</v>
      </c>
      <c r="D134" s="248"/>
      <c r="E134" s="253" t="s">
        <v>78</v>
      </c>
      <c r="F134" s="254"/>
      <c r="H134" s="35">
        <v>1</v>
      </c>
      <c r="I134" s="35">
        <v>2</v>
      </c>
      <c r="J134" s="35">
        <v>3</v>
      </c>
    </row>
    <row r="135" spans="2:10" x14ac:dyDescent="0.2">
      <c r="B135" s="246"/>
      <c r="C135" s="249"/>
      <c r="D135" s="250"/>
      <c r="E135" s="257"/>
      <c r="F135" s="258"/>
      <c r="H135" s="22">
        <v>4</v>
      </c>
      <c r="I135" s="22">
        <v>13</v>
      </c>
      <c r="J135" s="22">
        <f>44-I135-H135</f>
        <v>27</v>
      </c>
    </row>
    <row r="136" spans="2:10" x14ac:dyDescent="0.2">
      <c r="B136" s="246"/>
      <c r="C136" s="249"/>
      <c r="D136" s="250"/>
      <c r="E136" s="41"/>
      <c r="F136" s="42"/>
      <c r="H136" s="6">
        <f t="shared" ref="H136:J136" si="26">H135/44</f>
        <v>9.0909090909090912E-2</v>
      </c>
      <c r="I136" s="6">
        <f t="shared" si="26"/>
        <v>0.29545454545454547</v>
      </c>
      <c r="J136" s="6">
        <f t="shared" si="26"/>
        <v>0.61363636363636365</v>
      </c>
    </row>
    <row r="137" spans="2:10" x14ac:dyDescent="0.2">
      <c r="B137" s="246"/>
      <c r="C137" s="249"/>
      <c r="D137" s="250"/>
      <c r="E137" s="5"/>
      <c r="F137" s="43"/>
      <c r="H137" t="s">
        <v>79</v>
      </c>
    </row>
    <row r="138" spans="2:10" x14ac:dyDescent="0.2">
      <c r="B138" s="55"/>
      <c r="C138" s="56"/>
      <c r="D138" s="56"/>
      <c r="E138" s="40" t="s">
        <v>24</v>
      </c>
      <c r="F138" s="40"/>
    </row>
    <row r="139" spans="2:10" x14ac:dyDescent="0.2">
      <c r="B139" s="245">
        <v>4</v>
      </c>
      <c r="C139" s="247" t="s">
        <v>80</v>
      </c>
      <c r="D139" s="248"/>
      <c r="E139" s="253" t="s">
        <v>78</v>
      </c>
      <c r="F139" s="254"/>
      <c r="H139" s="35">
        <v>1</v>
      </c>
      <c r="I139" s="35">
        <v>2</v>
      </c>
      <c r="J139" s="35">
        <v>3</v>
      </c>
    </row>
    <row r="140" spans="2:10" x14ac:dyDescent="0.2">
      <c r="B140" s="246"/>
      <c r="C140" s="249"/>
      <c r="D140" s="250"/>
      <c r="E140" s="257"/>
      <c r="F140" s="258"/>
      <c r="H140" s="22">
        <v>44</v>
      </c>
      <c r="I140" s="22">
        <v>0</v>
      </c>
      <c r="J140" s="22">
        <f>44-I140-H140</f>
        <v>0</v>
      </c>
    </row>
    <row r="141" spans="2:10" x14ac:dyDescent="0.2">
      <c r="B141" s="246"/>
      <c r="C141" s="249"/>
      <c r="D141" s="250"/>
      <c r="E141" s="41"/>
      <c r="F141" s="42"/>
      <c r="H141" s="6">
        <f t="shared" ref="H141:J141" si="27">H140/44</f>
        <v>1</v>
      </c>
      <c r="I141" s="6">
        <f t="shared" si="27"/>
        <v>0</v>
      </c>
      <c r="J141" s="6">
        <f t="shared" si="27"/>
        <v>0</v>
      </c>
    </row>
    <row r="142" spans="2:10" x14ac:dyDescent="0.2">
      <c r="B142" s="246"/>
      <c r="C142" s="249"/>
      <c r="D142" s="250"/>
      <c r="E142" s="5"/>
      <c r="F142" s="43"/>
      <c r="H142" t="s">
        <v>81</v>
      </c>
    </row>
    <row r="143" spans="2:10" x14ac:dyDescent="0.2">
      <c r="B143" s="55"/>
      <c r="C143" s="56"/>
      <c r="D143" s="56"/>
      <c r="E143" s="40" t="s">
        <v>24</v>
      </c>
      <c r="F143" s="40"/>
    </row>
    <row r="144" spans="2:10" x14ac:dyDescent="0.2">
      <c r="B144" s="245">
        <v>5</v>
      </c>
      <c r="C144" s="247" t="s">
        <v>82</v>
      </c>
      <c r="D144" s="248"/>
      <c r="E144" s="253" t="s">
        <v>78</v>
      </c>
      <c r="F144" s="254"/>
      <c r="H144" s="35">
        <v>1</v>
      </c>
      <c r="I144" s="35">
        <v>2</v>
      </c>
      <c r="J144" s="35">
        <v>3</v>
      </c>
    </row>
    <row r="145" spans="2:10" x14ac:dyDescent="0.2">
      <c r="B145" s="246"/>
      <c r="C145" s="249"/>
      <c r="D145" s="250"/>
      <c r="E145" s="255"/>
      <c r="F145" s="256"/>
      <c r="H145" s="35"/>
      <c r="I145" s="35"/>
      <c r="J145" s="35"/>
    </row>
    <row r="146" spans="2:10" x14ac:dyDescent="0.2">
      <c r="B146" s="246"/>
      <c r="C146" s="249"/>
      <c r="D146" s="250"/>
      <c r="E146" s="257"/>
      <c r="F146" s="258"/>
      <c r="H146" s="22">
        <v>25</v>
      </c>
      <c r="I146" s="22">
        <v>12</v>
      </c>
      <c r="J146" s="22">
        <f>44-I146-H146</f>
        <v>7</v>
      </c>
    </row>
    <row r="147" spans="2:10" x14ac:dyDescent="0.2">
      <c r="B147" s="246"/>
      <c r="C147" s="249"/>
      <c r="D147" s="250"/>
      <c r="E147" s="5"/>
      <c r="F147" s="43"/>
      <c r="H147" s="6">
        <f t="shared" ref="H147:J147" si="28">H146/44</f>
        <v>0.56818181818181823</v>
      </c>
      <c r="I147" s="6">
        <f t="shared" si="28"/>
        <v>0.27272727272727271</v>
      </c>
      <c r="J147" s="6">
        <f t="shared" si="28"/>
        <v>0.15909090909090909</v>
      </c>
    </row>
    <row r="148" spans="2:10" x14ac:dyDescent="0.2">
      <c r="B148" s="55"/>
      <c r="C148" s="251"/>
      <c r="D148" s="252"/>
      <c r="E148" s="40" t="s">
        <v>24</v>
      </c>
      <c r="F148" s="40"/>
      <c r="H148" t="s">
        <v>83</v>
      </c>
    </row>
    <row r="149" spans="2:10" x14ac:dyDescent="0.2">
      <c r="B149" s="57"/>
    </row>
    <row r="150" spans="2:10" x14ac:dyDescent="0.2">
      <c r="B150" s="57"/>
    </row>
    <row r="151" spans="2:10" x14ac:dyDescent="0.2">
      <c r="B151" s="57"/>
    </row>
    <row r="152" spans="2:10" ht="21" x14ac:dyDescent="0.25">
      <c r="B152" s="57"/>
      <c r="C152" s="64"/>
      <c r="D152" s="64"/>
      <c r="E152" s="64"/>
      <c r="F152" s="64"/>
    </row>
    <row r="153" spans="2:10" x14ac:dyDescent="0.2">
      <c r="B153" s="57"/>
    </row>
    <row r="154" spans="2:10" x14ac:dyDescent="0.2">
      <c r="B154" s="65"/>
      <c r="C154" s="66"/>
    </row>
    <row r="155" spans="2:10" x14ac:dyDescent="0.2">
      <c r="B155" s="67"/>
      <c r="C155" s="68"/>
    </row>
    <row r="156" spans="2:10" x14ac:dyDescent="0.2">
      <c r="B156" s="57"/>
      <c r="C156" s="66"/>
    </row>
    <row r="157" spans="2:10" x14ac:dyDescent="0.2">
      <c r="B157" s="57"/>
    </row>
    <row r="158" spans="2:10" x14ac:dyDescent="0.2">
      <c r="B158" s="57"/>
      <c r="C158" s="38"/>
      <c r="D158" s="38"/>
      <c r="E158" s="38"/>
      <c r="F158" s="69"/>
    </row>
    <row r="159" spans="2:10" x14ac:dyDescent="0.2">
      <c r="B159" s="57"/>
      <c r="F159" s="69"/>
    </row>
    <row r="160" spans="2:10" x14ac:dyDescent="0.2">
      <c r="B160" s="57"/>
      <c r="C160" s="70"/>
    </row>
  </sheetData>
  <mergeCells count="80">
    <mergeCell ref="B16:B26"/>
    <mergeCell ref="C16:D26"/>
    <mergeCell ref="E16:F23"/>
    <mergeCell ref="E26:F26"/>
    <mergeCell ref="B4:F4"/>
    <mergeCell ref="B5:B15"/>
    <mergeCell ref="C5:D15"/>
    <mergeCell ref="E5:F12"/>
    <mergeCell ref="E15:F15"/>
    <mergeCell ref="B39:B42"/>
    <mergeCell ref="C39:D42"/>
    <mergeCell ref="E39:F48"/>
    <mergeCell ref="C44:D44"/>
    <mergeCell ref="C46:D46"/>
    <mergeCell ref="B27:B37"/>
    <mergeCell ref="C27:D37"/>
    <mergeCell ref="E27:F34"/>
    <mergeCell ref="E37:F37"/>
    <mergeCell ref="B38:F38"/>
    <mergeCell ref="G50:M50"/>
    <mergeCell ref="G51:M51"/>
    <mergeCell ref="B52:B55"/>
    <mergeCell ref="C52:D55"/>
    <mergeCell ref="E52:F61"/>
    <mergeCell ref="B68:B71"/>
    <mergeCell ref="C68:D71"/>
    <mergeCell ref="E68:F69"/>
    <mergeCell ref="C48:D48"/>
    <mergeCell ref="E50:F50"/>
    <mergeCell ref="C77:D77"/>
    <mergeCell ref="E77:F77"/>
    <mergeCell ref="E63:F63"/>
    <mergeCell ref="G63:M63"/>
    <mergeCell ref="G64:M64"/>
    <mergeCell ref="C66:D66"/>
    <mergeCell ref="C72:D72"/>
    <mergeCell ref="E72:F72"/>
    <mergeCell ref="B73:B76"/>
    <mergeCell ref="C73:D76"/>
    <mergeCell ref="E73:F74"/>
    <mergeCell ref="C93:D93"/>
    <mergeCell ref="B78:B81"/>
    <mergeCell ref="C78:D81"/>
    <mergeCell ref="E78:F79"/>
    <mergeCell ref="C82:D82"/>
    <mergeCell ref="C83:D83"/>
    <mergeCell ref="E83:F84"/>
    <mergeCell ref="C84:D84"/>
    <mergeCell ref="C86:D86"/>
    <mergeCell ref="C87:D87"/>
    <mergeCell ref="C88:D89"/>
    <mergeCell ref="E88:F89"/>
    <mergeCell ref="C91:D91"/>
    <mergeCell ref="C94:D97"/>
    <mergeCell ref="E94:F95"/>
    <mergeCell ref="C98:D98"/>
    <mergeCell ref="B101:F101"/>
    <mergeCell ref="C102:D105"/>
    <mergeCell ref="E102:F103"/>
    <mergeCell ref="C107:D110"/>
    <mergeCell ref="E107:F108"/>
    <mergeCell ref="C112:D115"/>
    <mergeCell ref="E112:F113"/>
    <mergeCell ref="C117:D119"/>
    <mergeCell ref="E117:F118"/>
    <mergeCell ref="B124:B127"/>
    <mergeCell ref="C124:D127"/>
    <mergeCell ref="E124:F125"/>
    <mergeCell ref="B129:B132"/>
    <mergeCell ref="C129:D132"/>
    <mergeCell ref="E129:F130"/>
    <mergeCell ref="B144:B147"/>
    <mergeCell ref="C144:D148"/>
    <mergeCell ref="E144:F146"/>
    <mergeCell ref="B134:B137"/>
    <mergeCell ref="C134:D137"/>
    <mergeCell ref="E134:F135"/>
    <mergeCell ref="B139:B142"/>
    <mergeCell ref="C139:D142"/>
    <mergeCell ref="E139:F14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2B742-7315-314B-8B94-D441BF0D1EC8}">
  <sheetPr>
    <tabColor theme="7"/>
  </sheetPr>
  <dimension ref="B2:T78"/>
  <sheetViews>
    <sheetView topLeftCell="A10" zoomScale="150" workbookViewId="0">
      <selection activeCell="E22" sqref="E22"/>
    </sheetView>
  </sheetViews>
  <sheetFormatPr baseColWidth="10" defaultRowHeight="16" x14ac:dyDescent="0.2"/>
  <cols>
    <col min="2" max="2" width="10.1640625" style="123" customWidth="1"/>
    <col min="3" max="3" width="15.83203125" customWidth="1"/>
    <col min="4" max="4" width="11.5" bestFit="1" customWidth="1"/>
    <col min="5" max="5" width="17.33203125" customWidth="1"/>
    <col min="6" max="6" width="16.83203125" customWidth="1"/>
    <col min="7" max="7" width="14.6640625" customWidth="1"/>
    <col min="8" max="8" width="11.5" customWidth="1"/>
    <col min="9" max="9" width="13.83203125" customWidth="1"/>
    <col min="10" max="10" width="11" customWidth="1"/>
    <col min="11" max="11" width="10.5" customWidth="1"/>
    <col min="12" max="12" width="17.1640625" customWidth="1"/>
    <col min="13" max="14" width="8.33203125" customWidth="1"/>
  </cols>
  <sheetData>
    <row r="2" spans="2:14" ht="29" customHeight="1" x14ac:dyDescent="0.2">
      <c r="B2" s="322" t="s">
        <v>135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spans="2:14" x14ac:dyDescent="0.2">
      <c r="B3" s="112"/>
    </row>
    <row r="4" spans="2:14" x14ac:dyDescent="0.2">
      <c r="B4" s="113" t="s">
        <v>136</v>
      </c>
      <c r="C4" s="66" t="s">
        <v>137</v>
      </c>
      <c r="F4" t="s">
        <v>13</v>
      </c>
    </row>
    <row r="5" spans="2:14" x14ac:dyDescent="0.2">
      <c r="B5" s="113" t="s">
        <v>138</v>
      </c>
      <c r="C5" s="68" t="s">
        <v>139</v>
      </c>
    </row>
    <row r="6" spans="2:14" x14ac:dyDescent="0.2">
      <c r="B6" s="112"/>
      <c r="C6" s="66" t="s">
        <v>140</v>
      </c>
    </row>
    <row r="7" spans="2:14" x14ac:dyDescent="0.2">
      <c r="B7" s="112"/>
    </row>
    <row r="8" spans="2:14" ht="16" customHeight="1" x14ac:dyDescent="0.2">
      <c r="B8" s="154" t="s">
        <v>141</v>
      </c>
      <c r="C8" s="155" t="s">
        <v>142</v>
      </c>
      <c r="D8" s="155" t="s">
        <v>143</v>
      </c>
      <c r="E8" s="327" t="s">
        <v>144</v>
      </c>
      <c r="F8" s="347" t="s">
        <v>145</v>
      </c>
      <c r="G8" s="273" t="s">
        <v>146</v>
      </c>
      <c r="H8" s="349" t="s">
        <v>147</v>
      </c>
      <c r="I8" s="114"/>
    </row>
    <row r="9" spans="2:14" x14ac:dyDescent="0.2">
      <c r="B9" s="156"/>
      <c r="C9" s="157"/>
      <c r="D9" s="157"/>
      <c r="E9" s="328"/>
      <c r="F9" s="348"/>
      <c r="G9" s="275"/>
      <c r="H9" s="350"/>
      <c r="I9" s="114"/>
    </row>
    <row r="10" spans="2:14" x14ac:dyDescent="0.2">
      <c r="B10" s="115">
        <v>1</v>
      </c>
      <c r="C10" s="116" t="s">
        <v>148</v>
      </c>
      <c r="D10" s="16"/>
      <c r="E10" s="16">
        <v>2</v>
      </c>
      <c r="F10" s="117">
        <v>150000</v>
      </c>
      <c r="G10" s="118">
        <v>5</v>
      </c>
      <c r="H10" s="117">
        <v>200000</v>
      </c>
      <c r="I10" s="119"/>
    </row>
    <row r="11" spans="2:14" x14ac:dyDescent="0.2">
      <c r="B11" s="120">
        <v>2</v>
      </c>
      <c r="C11" s="34" t="s">
        <v>149</v>
      </c>
      <c r="D11" s="34"/>
      <c r="E11" s="34">
        <v>2</v>
      </c>
      <c r="F11" s="121">
        <v>120000</v>
      </c>
      <c r="G11" s="119">
        <v>5</v>
      </c>
      <c r="H11" s="121">
        <v>150000</v>
      </c>
      <c r="I11" s="119"/>
    </row>
    <row r="12" spans="2:14" x14ac:dyDescent="0.2">
      <c r="B12" s="120">
        <v>3</v>
      </c>
      <c r="C12" s="34" t="s">
        <v>150</v>
      </c>
      <c r="D12" s="34"/>
      <c r="E12" s="34">
        <v>2</v>
      </c>
      <c r="F12" s="121">
        <v>125000</v>
      </c>
      <c r="G12" s="119">
        <v>5</v>
      </c>
      <c r="H12" s="121">
        <v>200000</v>
      </c>
      <c r="I12" s="119"/>
    </row>
    <row r="13" spans="2:14" x14ac:dyDescent="0.2">
      <c r="B13" s="120">
        <v>4</v>
      </c>
      <c r="C13" s="34" t="s">
        <v>151</v>
      </c>
      <c r="D13" s="34"/>
      <c r="E13" s="34">
        <v>4</v>
      </c>
      <c r="F13" s="121">
        <v>350000</v>
      </c>
      <c r="G13" s="119">
        <v>3</v>
      </c>
      <c r="H13" s="121">
        <v>600000</v>
      </c>
      <c r="I13" s="119"/>
    </row>
    <row r="14" spans="2:14" x14ac:dyDescent="0.2">
      <c r="B14" s="139">
        <v>8</v>
      </c>
      <c r="C14" s="157"/>
      <c r="D14" s="157"/>
      <c r="E14" s="157"/>
      <c r="F14" s="157"/>
      <c r="G14" s="147"/>
      <c r="H14" s="158"/>
      <c r="I14" s="119"/>
    </row>
    <row r="15" spans="2:14" x14ac:dyDescent="0.2">
      <c r="B15" s="159" t="s">
        <v>126</v>
      </c>
      <c r="C15" s="1"/>
      <c r="D15" s="1"/>
      <c r="E15" s="1"/>
      <c r="F15" s="122">
        <f>SUM(F10:F14)</f>
        <v>745000</v>
      </c>
      <c r="G15" s="1"/>
      <c r="H15" s="1"/>
    </row>
    <row r="16" spans="2:14" x14ac:dyDescent="0.2">
      <c r="F16" s="124"/>
    </row>
    <row r="17" spans="2:20" x14ac:dyDescent="0.2">
      <c r="C17" s="66" t="s">
        <v>154</v>
      </c>
    </row>
    <row r="18" spans="2:20" s="126" customFormat="1" x14ac:dyDescent="0.2">
      <c r="B18" s="332" t="s">
        <v>155</v>
      </c>
      <c r="C18" s="333"/>
      <c r="D18" s="332" t="s">
        <v>156</v>
      </c>
      <c r="E18" s="333"/>
      <c r="F18" s="332" t="s">
        <v>157</v>
      </c>
      <c r="G18" s="333"/>
      <c r="H18" s="332" t="s">
        <v>158</v>
      </c>
      <c r="I18" s="333"/>
      <c r="J18" s="332" t="s">
        <v>159</v>
      </c>
      <c r="K18" s="333"/>
      <c r="L18" s="128" t="s">
        <v>160</v>
      </c>
      <c r="M18" s="160" t="s">
        <v>161</v>
      </c>
      <c r="N18" s="161"/>
      <c r="O18" s="161"/>
      <c r="P18" s="161"/>
      <c r="Q18" s="162"/>
      <c r="R18" s="163" t="s">
        <v>162</v>
      </c>
      <c r="S18" s="163"/>
      <c r="T18" s="164"/>
    </row>
    <row r="19" spans="2:20" s="126" customFormat="1" ht="16" customHeight="1" x14ac:dyDescent="0.2">
      <c r="B19" s="337" t="s">
        <v>164</v>
      </c>
      <c r="C19" s="338" t="s">
        <v>165</v>
      </c>
      <c r="D19" s="337" t="s">
        <v>164</v>
      </c>
      <c r="E19" s="338" t="s">
        <v>165</v>
      </c>
      <c r="F19" s="338" t="s">
        <v>164</v>
      </c>
      <c r="G19" s="338" t="s">
        <v>165</v>
      </c>
      <c r="H19" s="338" t="s">
        <v>164</v>
      </c>
      <c r="I19" s="338" t="s">
        <v>165</v>
      </c>
      <c r="J19" s="338" t="s">
        <v>166</v>
      </c>
      <c r="K19" s="338" t="s">
        <v>165</v>
      </c>
      <c r="L19" s="339"/>
      <c r="M19" s="341" t="s">
        <v>167</v>
      </c>
      <c r="N19" s="127" t="s">
        <v>168</v>
      </c>
      <c r="O19" s="127" t="s">
        <v>169</v>
      </c>
      <c r="P19" s="127" t="s">
        <v>170</v>
      </c>
      <c r="Q19" s="127" t="s">
        <v>171</v>
      </c>
      <c r="R19" s="128" t="s">
        <v>172</v>
      </c>
      <c r="S19" s="128" t="s">
        <v>173</v>
      </c>
      <c r="T19" s="128" t="s">
        <v>174</v>
      </c>
    </row>
    <row r="20" spans="2:20" s="126" customFormat="1" x14ac:dyDescent="0.2">
      <c r="B20" s="337"/>
      <c r="C20" s="338"/>
      <c r="D20" s="337"/>
      <c r="E20" s="338"/>
      <c r="F20" s="338"/>
      <c r="G20" s="338"/>
      <c r="H20" s="338"/>
      <c r="I20" s="338"/>
      <c r="J20" s="338"/>
      <c r="K20" s="338"/>
      <c r="L20" s="340"/>
      <c r="M20" s="341"/>
      <c r="N20" s="127"/>
      <c r="O20" s="127"/>
      <c r="P20" s="127"/>
      <c r="Q20" s="127"/>
      <c r="R20" s="128"/>
      <c r="S20" s="128"/>
      <c r="T20" s="128"/>
    </row>
    <row r="21" spans="2:20" s="126" customFormat="1" x14ac:dyDescent="0.2"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M21" s="129"/>
      <c r="N21" s="129"/>
      <c r="O21" s="129"/>
      <c r="P21" s="129"/>
      <c r="Q21" s="129"/>
      <c r="R21" s="129"/>
      <c r="S21" s="129"/>
      <c r="T21" s="130"/>
    </row>
    <row r="22" spans="2:20" s="126" customFormat="1" x14ac:dyDescent="0.2">
      <c r="B22" s="131">
        <v>200</v>
      </c>
      <c r="C22" s="131">
        <v>30000</v>
      </c>
      <c r="D22" s="131">
        <v>200</v>
      </c>
      <c r="E22" s="131">
        <v>15000</v>
      </c>
      <c r="F22" s="131">
        <v>200</v>
      </c>
      <c r="G22" s="131">
        <v>40000</v>
      </c>
      <c r="H22" s="131">
        <v>100</v>
      </c>
      <c r="I22" s="131">
        <v>30000</v>
      </c>
      <c r="J22" s="131"/>
      <c r="K22" s="131"/>
      <c r="L22" s="126">
        <f>(B22*C22)+(D22*E22)+(F22*G22)+(H22*I22)+(J22*K22)</f>
        <v>20000000</v>
      </c>
      <c r="M22" s="132">
        <v>2</v>
      </c>
      <c r="N22" s="132">
        <v>0</v>
      </c>
      <c r="O22" s="132">
        <f>SUM(M22:N22)</f>
        <v>2</v>
      </c>
      <c r="P22" s="132">
        <v>4</v>
      </c>
      <c r="Q22" s="132">
        <v>15</v>
      </c>
      <c r="R22" s="131"/>
      <c r="S22" s="131"/>
      <c r="T22" s="133"/>
    </row>
    <row r="23" spans="2:20" s="126" customFormat="1" x14ac:dyDescent="0.2"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M23" s="131"/>
      <c r="N23" s="131"/>
      <c r="O23" s="131"/>
      <c r="P23" s="131"/>
      <c r="Q23" s="131"/>
      <c r="R23" s="131"/>
      <c r="S23" s="131"/>
      <c r="T23" s="133"/>
    </row>
    <row r="24" spans="2:20" s="126" customFormat="1" x14ac:dyDescent="0.2"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M24" s="131"/>
      <c r="N24" s="131"/>
      <c r="O24" s="131"/>
      <c r="P24" s="131"/>
      <c r="Q24" s="131"/>
      <c r="R24" s="131"/>
      <c r="S24" s="131"/>
      <c r="T24" s="133"/>
    </row>
    <row r="25" spans="2:20" s="126" customFormat="1" x14ac:dyDescent="0.2"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M25" s="131"/>
      <c r="N25" s="131"/>
      <c r="O25" s="131"/>
      <c r="P25" s="131"/>
      <c r="Q25" s="131"/>
      <c r="R25" s="131"/>
      <c r="S25" s="131"/>
      <c r="T25" s="133"/>
    </row>
    <row r="26" spans="2:20" s="126" customFormat="1" x14ac:dyDescent="0.2"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M26" s="131"/>
      <c r="N26" s="131"/>
      <c r="O26" s="131"/>
      <c r="P26" s="131"/>
      <c r="Q26" s="131"/>
      <c r="R26" s="131"/>
      <c r="S26" s="131"/>
      <c r="T26" s="133"/>
    </row>
    <row r="27" spans="2:20" x14ac:dyDescent="0.2">
      <c r="B27" s="165"/>
      <c r="C27" s="34"/>
      <c r="D27" s="34"/>
      <c r="E27" s="34"/>
      <c r="F27" s="34"/>
      <c r="G27" s="34"/>
      <c r="H27" s="34"/>
      <c r="I27" s="34"/>
      <c r="J27" s="34"/>
      <c r="K27" s="34"/>
      <c r="M27" s="34"/>
      <c r="N27" s="34"/>
      <c r="O27" s="34"/>
      <c r="P27" s="34"/>
      <c r="Q27" s="34"/>
      <c r="R27" s="34"/>
      <c r="S27" s="34"/>
      <c r="T27" s="152"/>
    </row>
    <row r="28" spans="2:20" x14ac:dyDescent="0.2">
      <c r="B28" s="165"/>
      <c r="C28" s="34"/>
      <c r="D28" s="34"/>
      <c r="E28" s="34"/>
      <c r="F28" s="34"/>
      <c r="G28" s="34"/>
      <c r="H28" s="34"/>
      <c r="I28" s="34"/>
      <c r="J28" s="34"/>
      <c r="K28" s="34"/>
      <c r="M28" s="34"/>
      <c r="N28" s="34"/>
      <c r="O28" s="34"/>
      <c r="P28" s="34"/>
      <c r="Q28" s="34"/>
      <c r="R28" s="34"/>
      <c r="S28" s="34"/>
      <c r="T28" s="152"/>
    </row>
    <row r="29" spans="2:20" x14ac:dyDescent="0.2">
      <c r="B29" s="165"/>
      <c r="C29" s="34"/>
      <c r="D29" s="34"/>
      <c r="E29" s="34"/>
      <c r="F29" s="34"/>
      <c r="G29" s="34"/>
      <c r="H29" s="34"/>
      <c r="I29" s="34"/>
      <c r="J29" s="34"/>
      <c r="K29" s="34"/>
      <c r="M29" s="34"/>
      <c r="N29" s="34"/>
      <c r="O29" s="34"/>
      <c r="P29" s="34"/>
      <c r="Q29" s="34"/>
      <c r="R29" s="34"/>
      <c r="S29" s="34"/>
      <c r="T29" s="152"/>
    </row>
    <row r="30" spans="2:20" x14ac:dyDescent="0.2">
      <c r="B30" s="166"/>
      <c r="C30" s="157"/>
      <c r="D30" s="157"/>
      <c r="E30" s="157"/>
      <c r="F30" s="157"/>
      <c r="G30" s="157"/>
      <c r="H30" s="157"/>
      <c r="I30" s="157"/>
      <c r="J30" s="157"/>
      <c r="K30" s="157"/>
      <c r="M30" s="157"/>
      <c r="N30" s="157"/>
      <c r="O30" s="157"/>
      <c r="P30" s="157"/>
      <c r="Q30" s="157"/>
      <c r="R30" s="157"/>
      <c r="S30" s="157"/>
      <c r="T30" s="148"/>
    </row>
    <row r="32" spans="2:20" x14ac:dyDescent="0.2">
      <c r="B32" s="123" t="s">
        <v>175</v>
      </c>
    </row>
    <row r="33" spans="2:12" x14ac:dyDescent="0.2">
      <c r="B33" s="134" t="s">
        <v>176</v>
      </c>
      <c r="C33" s="71"/>
      <c r="F33" t="s">
        <v>177</v>
      </c>
      <c r="J33" t="s">
        <v>178</v>
      </c>
    </row>
    <row r="34" spans="2:12" x14ac:dyDescent="0.2">
      <c r="B34" s="123" t="s">
        <v>179</v>
      </c>
      <c r="F34" t="s">
        <v>180</v>
      </c>
      <c r="J34" t="s">
        <v>181</v>
      </c>
    </row>
    <row r="35" spans="2:12" x14ac:dyDescent="0.2">
      <c r="B35" s="123" t="s">
        <v>182</v>
      </c>
      <c r="F35" t="s">
        <v>183</v>
      </c>
    </row>
    <row r="37" spans="2:12" x14ac:dyDescent="0.2">
      <c r="B37" s="135" t="s">
        <v>184</v>
      </c>
      <c r="C37" s="71" t="s">
        <v>185</v>
      </c>
      <c r="F37" t="s">
        <v>186</v>
      </c>
    </row>
    <row r="38" spans="2:12" x14ac:dyDescent="0.2">
      <c r="C38" t="s">
        <v>187</v>
      </c>
      <c r="D38" s="136"/>
      <c r="E38" t="s">
        <v>188</v>
      </c>
    </row>
    <row r="39" spans="2:12" x14ac:dyDescent="0.2">
      <c r="C39" t="s">
        <v>189</v>
      </c>
      <c r="D39" s="136"/>
      <c r="E39" t="s">
        <v>188</v>
      </c>
    </row>
    <row r="40" spans="2:12" x14ac:dyDescent="0.2">
      <c r="C40" t="s">
        <v>190</v>
      </c>
      <c r="D40" s="136"/>
      <c r="E40" t="s">
        <v>191</v>
      </c>
    </row>
    <row r="41" spans="2:12" x14ac:dyDescent="0.2">
      <c r="B41" s="135" t="s">
        <v>192</v>
      </c>
      <c r="C41" s="71" t="s">
        <v>193</v>
      </c>
      <c r="F41" t="s">
        <v>186</v>
      </c>
    </row>
    <row r="42" spans="2:12" x14ac:dyDescent="0.2">
      <c r="C42" t="s">
        <v>194</v>
      </c>
      <c r="E42" t="s">
        <v>195</v>
      </c>
    </row>
    <row r="43" spans="2:12" x14ac:dyDescent="0.2">
      <c r="C43" t="s">
        <v>196</v>
      </c>
      <c r="E43" t="s">
        <v>195</v>
      </c>
    </row>
    <row r="44" spans="2:12" x14ac:dyDescent="0.2">
      <c r="C44" t="s">
        <v>197</v>
      </c>
      <c r="E44" t="s">
        <v>195</v>
      </c>
    </row>
    <row r="45" spans="2:12" x14ac:dyDescent="0.2">
      <c r="C45" t="s">
        <v>198</v>
      </c>
      <c r="E45" t="s">
        <v>195</v>
      </c>
    </row>
    <row r="46" spans="2:12" x14ac:dyDescent="0.2">
      <c r="C46" t="s">
        <v>199</v>
      </c>
      <c r="E46" t="s">
        <v>195</v>
      </c>
    </row>
    <row r="47" spans="2:12" x14ac:dyDescent="0.2">
      <c r="C47" t="s">
        <v>200</v>
      </c>
      <c r="E47" t="s">
        <v>201</v>
      </c>
    </row>
    <row r="48" spans="2:12" x14ac:dyDescent="0.2">
      <c r="B48" s="135" t="s">
        <v>202</v>
      </c>
      <c r="C48" s="71" t="s">
        <v>203</v>
      </c>
      <c r="E48" t="s">
        <v>261</v>
      </c>
      <c r="L48" s="137"/>
    </row>
    <row r="49" spans="2:9" x14ac:dyDescent="0.2">
      <c r="B49" s="135" t="s">
        <v>205</v>
      </c>
      <c r="C49" t="s">
        <v>206</v>
      </c>
      <c r="E49" s="137">
        <v>7000</v>
      </c>
      <c r="F49" t="s">
        <v>371</v>
      </c>
    </row>
    <row r="51" spans="2:9" x14ac:dyDescent="0.2">
      <c r="C51" s="66" t="s">
        <v>207</v>
      </c>
    </row>
    <row r="52" spans="2:9" ht="16" customHeight="1" x14ac:dyDescent="0.2">
      <c r="B52" s="167" t="s">
        <v>208</v>
      </c>
      <c r="C52" s="167" t="s">
        <v>209</v>
      </c>
      <c r="D52" s="351" t="s">
        <v>210</v>
      </c>
      <c r="E52" s="168" t="s">
        <v>211</v>
      </c>
      <c r="F52" s="168" t="s">
        <v>212</v>
      </c>
      <c r="G52" s="168" t="s">
        <v>244</v>
      </c>
    </row>
    <row r="53" spans="2:9" x14ac:dyDescent="0.2">
      <c r="B53" s="169"/>
      <c r="C53" s="169"/>
      <c r="D53" s="352"/>
      <c r="E53" s="170"/>
      <c r="F53" s="171"/>
      <c r="G53" s="171"/>
    </row>
    <row r="54" spans="2:9" x14ac:dyDescent="0.2">
      <c r="B54" s="144" t="s">
        <v>214</v>
      </c>
      <c r="C54" s="144">
        <v>800</v>
      </c>
      <c r="D54" s="144">
        <v>7000</v>
      </c>
      <c r="E54" s="144">
        <f>C54*D54</f>
        <v>5600000</v>
      </c>
      <c r="F54" s="144">
        <v>300000</v>
      </c>
      <c r="G54" s="144">
        <f>E54-F54</f>
        <v>5300000</v>
      </c>
    </row>
    <row r="55" spans="2:9" x14ac:dyDescent="0.2">
      <c r="B55" s="144" t="s">
        <v>215</v>
      </c>
      <c r="C55" s="144">
        <v>400</v>
      </c>
      <c r="D55" s="144">
        <v>7000</v>
      </c>
      <c r="E55" s="144">
        <f t="shared" ref="E55:E65" si="0">C55*D55</f>
        <v>2800000</v>
      </c>
      <c r="F55" s="144">
        <v>300000</v>
      </c>
      <c r="G55" s="144">
        <f t="shared" ref="G55:G65" si="1">E55-F55</f>
        <v>2500000</v>
      </c>
    </row>
    <row r="56" spans="2:9" x14ac:dyDescent="0.2">
      <c r="B56" s="144" t="s">
        <v>216</v>
      </c>
      <c r="C56" s="144">
        <v>300</v>
      </c>
      <c r="D56" s="144">
        <v>7000</v>
      </c>
      <c r="E56" s="144">
        <f t="shared" si="0"/>
        <v>2100000</v>
      </c>
      <c r="F56" s="144">
        <v>300000</v>
      </c>
      <c r="G56" s="144">
        <f t="shared" si="1"/>
        <v>1800000</v>
      </c>
    </row>
    <row r="57" spans="2:9" x14ac:dyDescent="0.2">
      <c r="B57" s="144" t="s">
        <v>217</v>
      </c>
      <c r="C57" s="144">
        <v>300</v>
      </c>
      <c r="D57" s="144">
        <v>7000</v>
      </c>
      <c r="E57" s="144">
        <f t="shared" si="0"/>
        <v>2100000</v>
      </c>
      <c r="F57" s="144">
        <v>300000</v>
      </c>
      <c r="G57" s="144">
        <f t="shared" si="1"/>
        <v>1800000</v>
      </c>
    </row>
    <row r="58" spans="2:9" x14ac:dyDescent="0.2">
      <c r="B58" s="144" t="s">
        <v>218</v>
      </c>
      <c r="C58" s="144">
        <v>600</v>
      </c>
      <c r="D58" s="144">
        <v>7000</v>
      </c>
      <c r="E58" s="144">
        <f t="shared" si="0"/>
        <v>4200000</v>
      </c>
      <c r="F58" s="144">
        <v>300000</v>
      </c>
      <c r="G58" s="144">
        <f t="shared" si="1"/>
        <v>3900000</v>
      </c>
    </row>
    <row r="59" spans="2:9" x14ac:dyDescent="0.2">
      <c r="B59" s="144" t="s">
        <v>219</v>
      </c>
      <c r="C59" s="144">
        <v>800</v>
      </c>
      <c r="D59" s="144">
        <v>7000</v>
      </c>
      <c r="E59" s="144">
        <f t="shared" si="0"/>
        <v>5600000</v>
      </c>
      <c r="F59" s="144">
        <v>300000</v>
      </c>
      <c r="G59" s="144">
        <f t="shared" si="1"/>
        <v>5300000</v>
      </c>
    </row>
    <row r="60" spans="2:9" x14ac:dyDescent="0.2">
      <c r="B60" s="144" t="s">
        <v>220</v>
      </c>
      <c r="C60" s="144">
        <v>800</v>
      </c>
      <c r="D60" s="144">
        <v>7000</v>
      </c>
      <c r="E60" s="144">
        <f t="shared" si="0"/>
        <v>5600000</v>
      </c>
      <c r="F60" s="144">
        <v>300000</v>
      </c>
      <c r="G60" s="144">
        <f t="shared" si="1"/>
        <v>5300000</v>
      </c>
      <c r="I60" s="137"/>
    </row>
    <row r="61" spans="2:9" x14ac:dyDescent="0.2">
      <c r="B61" s="144" t="s">
        <v>221</v>
      </c>
      <c r="C61" s="144">
        <v>200</v>
      </c>
      <c r="D61" s="144">
        <v>7000</v>
      </c>
      <c r="E61" s="144">
        <f t="shared" si="0"/>
        <v>1400000</v>
      </c>
      <c r="F61" s="144">
        <v>300000</v>
      </c>
      <c r="G61" s="144">
        <f t="shared" si="1"/>
        <v>1100000</v>
      </c>
    </row>
    <row r="62" spans="2:9" x14ac:dyDescent="0.2">
      <c r="B62" s="144" t="s">
        <v>222</v>
      </c>
      <c r="C62" s="144">
        <v>200</v>
      </c>
      <c r="D62" s="144">
        <v>7000</v>
      </c>
      <c r="E62" s="144">
        <f t="shared" si="0"/>
        <v>1400000</v>
      </c>
      <c r="F62" s="144">
        <v>300000</v>
      </c>
      <c r="G62" s="144">
        <f t="shared" si="1"/>
        <v>1100000</v>
      </c>
    </row>
    <row r="63" spans="2:9" x14ac:dyDescent="0.2">
      <c r="B63" s="144" t="s">
        <v>223</v>
      </c>
      <c r="C63" s="144">
        <v>800</v>
      </c>
      <c r="D63" s="144">
        <v>7000</v>
      </c>
      <c r="E63" s="144">
        <f t="shared" si="0"/>
        <v>5600000</v>
      </c>
      <c r="F63" s="144">
        <v>300000</v>
      </c>
      <c r="G63" s="144">
        <f t="shared" si="1"/>
        <v>5300000</v>
      </c>
    </row>
    <row r="64" spans="2:9" x14ac:dyDescent="0.2">
      <c r="B64" s="144" t="s">
        <v>224</v>
      </c>
      <c r="C64" s="144">
        <v>800</v>
      </c>
      <c r="D64" s="144">
        <v>7000</v>
      </c>
      <c r="E64" s="144">
        <f t="shared" si="0"/>
        <v>5600000</v>
      </c>
      <c r="F64" s="144">
        <v>300000</v>
      </c>
      <c r="G64" s="144">
        <f t="shared" si="1"/>
        <v>5300000</v>
      </c>
    </row>
    <row r="65" spans="2:8" x14ac:dyDescent="0.2">
      <c r="B65" s="144" t="s">
        <v>225</v>
      </c>
      <c r="C65" s="144">
        <v>800</v>
      </c>
      <c r="D65" s="144">
        <v>7000</v>
      </c>
      <c r="E65" s="144">
        <f t="shared" si="0"/>
        <v>5600000</v>
      </c>
      <c r="F65" s="144">
        <v>300000</v>
      </c>
      <c r="G65" s="144">
        <f t="shared" si="1"/>
        <v>5300000</v>
      </c>
    </row>
    <row r="66" spans="2:8" x14ac:dyDescent="0.2">
      <c r="B66" s="144" t="s">
        <v>126</v>
      </c>
      <c r="C66" s="144">
        <f>SUM(C54:C65)</f>
        <v>6800</v>
      </c>
      <c r="D66" s="144"/>
      <c r="E66" s="144">
        <f>SUM(E54:E65)</f>
        <v>47600000</v>
      </c>
      <c r="F66" s="144">
        <f>SUM(F54:F65)</f>
        <v>3600000</v>
      </c>
      <c r="G66" s="144">
        <f>SUM(G54:G65)</f>
        <v>44000000</v>
      </c>
    </row>
    <row r="68" spans="2:8" x14ac:dyDescent="0.2">
      <c r="B68" s="145" t="s">
        <v>226</v>
      </c>
      <c r="C68" s="66" t="s">
        <v>227</v>
      </c>
    </row>
    <row r="69" spans="2:8" ht="16" customHeight="1" x14ac:dyDescent="0.2">
      <c r="B69" s="343" t="s">
        <v>228</v>
      </c>
      <c r="C69" s="118"/>
      <c r="D69" s="146"/>
      <c r="E69" s="345" t="s">
        <v>229</v>
      </c>
      <c r="F69" s="345"/>
      <c r="G69" s="346"/>
    </row>
    <row r="70" spans="2:8" x14ac:dyDescent="0.2">
      <c r="B70" s="344"/>
      <c r="C70" s="147"/>
      <c r="D70" s="148"/>
      <c r="E70" s="1" t="s">
        <v>247</v>
      </c>
      <c r="F70" s="1" t="s">
        <v>248</v>
      </c>
      <c r="G70" s="1" t="s">
        <v>249</v>
      </c>
    </row>
    <row r="71" spans="2:8" ht="19" customHeight="1" x14ac:dyDescent="0.2">
      <c r="B71" s="149" t="s">
        <v>230</v>
      </c>
      <c r="C71" s="150" t="s">
        <v>231</v>
      </c>
      <c r="D71" s="146"/>
      <c r="E71" s="172">
        <v>0.25</v>
      </c>
      <c r="F71" s="172"/>
      <c r="G71" s="172">
        <v>0.25</v>
      </c>
    </row>
    <row r="72" spans="2:8" ht="19" customHeight="1" x14ac:dyDescent="0.2">
      <c r="B72" s="149" t="s">
        <v>232</v>
      </c>
      <c r="C72" s="151" t="s">
        <v>209</v>
      </c>
      <c r="D72" s="152"/>
      <c r="E72" s="144">
        <v>1000</v>
      </c>
      <c r="F72" s="144"/>
      <c r="G72" s="144">
        <v>600</v>
      </c>
    </row>
    <row r="73" spans="2:8" ht="19" customHeight="1" x14ac:dyDescent="0.2">
      <c r="B73" s="149" t="s">
        <v>233</v>
      </c>
      <c r="C73" s="151" t="s">
        <v>234</v>
      </c>
      <c r="D73" s="152"/>
      <c r="E73" s="144">
        <v>4000</v>
      </c>
      <c r="F73" s="144"/>
      <c r="G73" s="144">
        <v>25000</v>
      </c>
    </row>
    <row r="74" spans="2:8" ht="19" customHeight="1" x14ac:dyDescent="0.2">
      <c r="B74" s="149" t="s">
        <v>235</v>
      </c>
      <c r="C74" s="151" t="s">
        <v>236</v>
      </c>
      <c r="D74" s="152"/>
      <c r="E74" s="144"/>
      <c r="F74" s="144"/>
      <c r="G74" s="144"/>
    </row>
    <row r="75" spans="2:8" ht="19" customHeight="1" x14ac:dyDescent="0.2">
      <c r="B75" s="149" t="s">
        <v>237</v>
      </c>
      <c r="C75" s="151" t="s">
        <v>238</v>
      </c>
      <c r="D75" s="152"/>
      <c r="E75" s="144">
        <v>1000000</v>
      </c>
      <c r="F75" s="144"/>
      <c r="G75" s="144">
        <v>1000000</v>
      </c>
    </row>
    <row r="76" spans="2:8" ht="19" customHeight="1" x14ac:dyDescent="0.2">
      <c r="B76" s="149" t="s">
        <v>239</v>
      </c>
      <c r="C76" s="151" t="s">
        <v>240</v>
      </c>
      <c r="D76" s="152"/>
      <c r="E76" s="144">
        <f>SUM(E74:E75)</f>
        <v>1000000</v>
      </c>
      <c r="F76" s="144"/>
      <c r="G76" s="144">
        <f t="shared" ref="G76" si="2">SUM(G74:G75)</f>
        <v>1000000</v>
      </c>
    </row>
    <row r="77" spans="2:8" ht="19" customHeight="1" x14ac:dyDescent="0.2">
      <c r="B77" s="149" t="s">
        <v>241</v>
      </c>
      <c r="C77" s="151" t="s">
        <v>242</v>
      </c>
      <c r="D77" s="152"/>
      <c r="E77" s="144">
        <f>E72*E73</f>
        <v>4000000</v>
      </c>
      <c r="F77" s="144"/>
      <c r="G77" s="144">
        <f t="shared" ref="G77" si="3">G72*G73</f>
        <v>15000000</v>
      </c>
    </row>
    <row r="78" spans="2:8" ht="19" customHeight="1" x14ac:dyDescent="0.2">
      <c r="B78" s="149" t="s">
        <v>243</v>
      </c>
      <c r="C78" s="153" t="s">
        <v>244</v>
      </c>
      <c r="D78" s="148"/>
      <c r="E78" s="144">
        <f>E77-E76</f>
        <v>3000000</v>
      </c>
      <c r="F78" s="144"/>
      <c r="G78" s="144">
        <f t="shared" ref="G78" si="4">G77-G76</f>
        <v>14000000</v>
      </c>
      <c r="H78" s="173">
        <f>SUM(E78:G78)</f>
        <v>17000000</v>
      </c>
    </row>
  </sheetData>
  <mergeCells count="25">
    <mergeCell ref="D52:D53"/>
    <mergeCell ref="B69:B70"/>
    <mergeCell ref="E69:G69"/>
    <mergeCell ref="H19:H20"/>
    <mergeCell ref="I19:I20"/>
    <mergeCell ref="J19:J20"/>
    <mergeCell ref="K19:K20"/>
    <mergeCell ref="L19:L20"/>
    <mergeCell ref="M19:M20"/>
    <mergeCell ref="B19:B20"/>
    <mergeCell ref="C19:C20"/>
    <mergeCell ref="D19:D20"/>
    <mergeCell ref="E19:E20"/>
    <mergeCell ref="F19:F20"/>
    <mergeCell ref="G19:G20"/>
    <mergeCell ref="B2:N2"/>
    <mergeCell ref="E8:E9"/>
    <mergeCell ref="F8:F9"/>
    <mergeCell ref="G8:G9"/>
    <mergeCell ref="H8:H9"/>
    <mergeCell ref="B18:C18"/>
    <mergeCell ref="D18:E18"/>
    <mergeCell ref="F18:G18"/>
    <mergeCell ref="H18:I18"/>
    <mergeCell ref="J18:K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6C8A-381C-3846-A1C0-78EFFAAFA7E2}">
  <sheetPr>
    <tabColor theme="7"/>
  </sheetPr>
  <dimension ref="B2:T78"/>
  <sheetViews>
    <sheetView zoomScale="75" workbookViewId="0">
      <selection activeCell="V27" sqref="V27"/>
    </sheetView>
  </sheetViews>
  <sheetFormatPr baseColWidth="10" defaultRowHeight="16" x14ac:dyDescent="0.2"/>
  <cols>
    <col min="2" max="2" width="11" style="123" customWidth="1"/>
    <col min="3" max="3" width="15.83203125" customWidth="1"/>
    <col min="4" max="4" width="10.5" bestFit="1" customWidth="1"/>
    <col min="5" max="5" width="17.33203125" customWidth="1"/>
    <col min="6" max="6" width="16.83203125" customWidth="1"/>
    <col min="7" max="7" width="14.6640625" customWidth="1"/>
    <col min="8" max="8" width="11.5" customWidth="1"/>
    <col min="9" max="9" width="13.83203125" customWidth="1"/>
    <col min="10" max="10" width="11" customWidth="1"/>
    <col min="11" max="11" width="10.5" customWidth="1"/>
    <col min="12" max="12" width="17.1640625" customWidth="1"/>
    <col min="13" max="14" width="8.33203125" customWidth="1"/>
  </cols>
  <sheetData>
    <row r="2" spans="2:14" ht="29" customHeight="1" x14ac:dyDescent="0.2">
      <c r="B2" s="322" t="s">
        <v>135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spans="2:14" x14ac:dyDescent="0.2">
      <c r="B3" s="112"/>
    </row>
    <row r="4" spans="2:14" x14ac:dyDescent="0.2">
      <c r="B4" s="113" t="s">
        <v>136</v>
      </c>
      <c r="C4" s="66" t="s">
        <v>137</v>
      </c>
      <c r="F4" t="s">
        <v>14</v>
      </c>
    </row>
    <row r="5" spans="2:14" x14ac:dyDescent="0.2">
      <c r="B5" s="113" t="s">
        <v>138</v>
      </c>
      <c r="C5" s="68" t="s">
        <v>139</v>
      </c>
    </row>
    <row r="6" spans="2:14" x14ac:dyDescent="0.2">
      <c r="B6" s="112"/>
      <c r="C6" s="66" t="s">
        <v>140</v>
      </c>
    </row>
    <row r="7" spans="2:14" x14ac:dyDescent="0.2">
      <c r="B7" s="112"/>
    </row>
    <row r="8" spans="2:14" ht="16" customHeight="1" x14ac:dyDescent="0.2">
      <c r="B8" s="154" t="s">
        <v>141</v>
      </c>
      <c r="C8" s="155" t="s">
        <v>142</v>
      </c>
      <c r="D8" s="155" t="s">
        <v>143</v>
      </c>
      <c r="E8" s="327" t="s">
        <v>144</v>
      </c>
      <c r="F8" s="347" t="s">
        <v>145</v>
      </c>
      <c r="G8" s="273" t="s">
        <v>146</v>
      </c>
      <c r="H8" s="349" t="s">
        <v>147</v>
      </c>
      <c r="I8" s="114"/>
    </row>
    <row r="9" spans="2:14" x14ac:dyDescent="0.2">
      <c r="B9" s="156"/>
      <c r="C9" s="157"/>
      <c r="D9" s="157"/>
      <c r="E9" s="328"/>
      <c r="F9" s="348"/>
      <c r="G9" s="275"/>
      <c r="H9" s="350"/>
      <c r="I9" s="114"/>
    </row>
    <row r="10" spans="2:14" x14ac:dyDescent="0.2">
      <c r="B10" s="115">
        <v>1</v>
      </c>
      <c r="C10" s="116" t="s">
        <v>148</v>
      </c>
      <c r="D10" s="16"/>
      <c r="E10" s="16">
        <v>2</v>
      </c>
      <c r="F10" s="117">
        <v>150000</v>
      </c>
      <c r="G10" s="118">
        <v>5</v>
      </c>
      <c r="H10" s="117">
        <v>200000</v>
      </c>
      <c r="I10" s="119"/>
    </row>
    <row r="11" spans="2:14" x14ac:dyDescent="0.2">
      <c r="B11" s="120">
        <v>2</v>
      </c>
      <c r="C11" s="34" t="s">
        <v>149</v>
      </c>
      <c r="D11" s="34"/>
      <c r="E11" s="34">
        <v>2</v>
      </c>
      <c r="F11" s="121">
        <v>120000</v>
      </c>
      <c r="G11" s="119">
        <v>5</v>
      </c>
      <c r="H11" s="121">
        <v>150000</v>
      </c>
      <c r="I11" s="119"/>
    </row>
    <row r="12" spans="2:14" x14ac:dyDescent="0.2">
      <c r="B12" s="120">
        <v>3</v>
      </c>
      <c r="C12" s="34" t="s">
        <v>150</v>
      </c>
      <c r="D12" s="34"/>
      <c r="E12" s="34">
        <v>2</v>
      </c>
      <c r="F12" s="121">
        <v>125000</v>
      </c>
      <c r="G12" s="119">
        <v>5</v>
      </c>
      <c r="H12" s="121">
        <v>200000</v>
      </c>
      <c r="I12" s="119"/>
    </row>
    <row r="13" spans="2:14" x14ac:dyDescent="0.2">
      <c r="B13" s="120">
        <v>4</v>
      </c>
      <c r="C13" s="34" t="s">
        <v>151</v>
      </c>
      <c r="D13" s="34"/>
      <c r="E13" s="34">
        <v>4</v>
      </c>
      <c r="F13" s="121">
        <v>350000</v>
      </c>
      <c r="G13" s="119">
        <v>3</v>
      </c>
      <c r="H13" s="121">
        <v>600000</v>
      </c>
      <c r="I13" s="119"/>
    </row>
    <row r="14" spans="2:14" x14ac:dyDescent="0.2">
      <c r="B14" s="139">
        <v>8</v>
      </c>
      <c r="C14" s="157"/>
      <c r="D14" s="157"/>
      <c r="E14" s="157"/>
      <c r="F14" s="157"/>
      <c r="G14" s="147"/>
      <c r="H14" s="158"/>
      <c r="I14" s="119"/>
    </row>
    <row r="15" spans="2:14" x14ac:dyDescent="0.2">
      <c r="B15" s="159" t="s">
        <v>126</v>
      </c>
      <c r="C15" s="1"/>
      <c r="D15" s="1"/>
      <c r="E15" s="1"/>
      <c r="F15" s="122">
        <f>SUM(F10:F14)</f>
        <v>745000</v>
      </c>
      <c r="G15" s="1"/>
      <c r="H15" s="1"/>
    </row>
    <row r="16" spans="2:14" x14ac:dyDescent="0.2">
      <c r="F16" s="124"/>
    </row>
    <row r="17" spans="2:20" x14ac:dyDescent="0.2">
      <c r="C17" s="66" t="s">
        <v>154</v>
      </c>
    </row>
    <row r="18" spans="2:20" s="126" customFormat="1" x14ac:dyDescent="0.2">
      <c r="B18" s="332" t="s">
        <v>155</v>
      </c>
      <c r="C18" s="333"/>
      <c r="D18" s="332" t="s">
        <v>156</v>
      </c>
      <c r="E18" s="333"/>
      <c r="F18" s="332" t="s">
        <v>157</v>
      </c>
      <c r="G18" s="333"/>
      <c r="H18" s="332" t="s">
        <v>158</v>
      </c>
      <c r="I18" s="333"/>
      <c r="J18" s="332" t="s">
        <v>159</v>
      </c>
      <c r="K18" s="333"/>
      <c r="L18" s="128" t="s">
        <v>160</v>
      </c>
      <c r="M18" s="160" t="s">
        <v>161</v>
      </c>
      <c r="N18" s="161"/>
      <c r="O18" s="161"/>
      <c r="P18" s="161"/>
      <c r="Q18" s="162"/>
      <c r="R18" s="163" t="s">
        <v>162</v>
      </c>
      <c r="S18" s="163"/>
      <c r="T18" s="164"/>
    </row>
    <row r="19" spans="2:20" s="126" customFormat="1" ht="16" customHeight="1" x14ac:dyDescent="0.2">
      <c r="B19" s="337" t="s">
        <v>164</v>
      </c>
      <c r="C19" s="338" t="s">
        <v>165</v>
      </c>
      <c r="D19" s="337" t="s">
        <v>164</v>
      </c>
      <c r="E19" s="338" t="s">
        <v>165</v>
      </c>
      <c r="F19" s="338" t="s">
        <v>164</v>
      </c>
      <c r="G19" s="338" t="s">
        <v>165</v>
      </c>
      <c r="H19" s="338" t="s">
        <v>164</v>
      </c>
      <c r="I19" s="338" t="s">
        <v>165</v>
      </c>
      <c r="J19" s="338" t="s">
        <v>166</v>
      </c>
      <c r="K19" s="338" t="s">
        <v>165</v>
      </c>
      <c r="L19" s="339"/>
      <c r="M19" s="341" t="s">
        <v>167</v>
      </c>
      <c r="N19" s="127" t="s">
        <v>168</v>
      </c>
      <c r="O19" s="127" t="s">
        <v>169</v>
      </c>
      <c r="P19" s="127" t="s">
        <v>170</v>
      </c>
      <c r="Q19" s="127" t="s">
        <v>171</v>
      </c>
      <c r="R19" s="128" t="s">
        <v>172</v>
      </c>
      <c r="S19" s="128" t="s">
        <v>173</v>
      </c>
      <c r="T19" s="128" t="s">
        <v>174</v>
      </c>
    </row>
    <row r="20" spans="2:20" s="126" customFormat="1" x14ac:dyDescent="0.2">
      <c r="B20" s="337"/>
      <c r="C20" s="338"/>
      <c r="D20" s="337"/>
      <c r="E20" s="338"/>
      <c r="F20" s="338"/>
      <c r="G20" s="338"/>
      <c r="H20" s="338"/>
      <c r="I20" s="338"/>
      <c r="J20" s="338"/>
      <c r="K20" s="338"/>
      <c r="L20" s="340"/>
      <c r="M20" s="341"/>
      <c r="N20" s="127"/>
      <c r="O20" s="127"/>
      <c r="P20" s="127"/>
      <c r="Q20" s="127"/>
      <c r="R20" s="128"/>
      <c r="S20" s="128"/>
      <c r="T20" s="128"/>
    </row>
    <row r="21" spans="2:20" s="126" customFormat="1" x14ac:dyDescent="0.2"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M21" s="129"/>
      <c r="N21" s="129"/>
      <c r="O21" s="129"/>
      <c r="P21" s="129"/>
      <c r="Q21" s="129"/>
      <c r="R21" s="129"/>
      <c r="S21" s="129"/>
      <c r="T21" s="130"/>
    </row>
    <row r="22" spans="2:20" s="126" customFormat="1" x14ac:dyDescent="0.2">
      <c r="B22" s="131">
        <v>200</v>
      </c>
      <c r="C22" s="131">
        <v>100000</v>
      </c>
      <c r="D22" s="131">
        <v>200</v>
      </c>
      <c r="E22" s="131">
        <v>15000</v>
      </c>
      <c r="F22" s="131">
        <v>200</v>
      </c>
      <c r="G22" s="131">
        <v>40000</v>
      </c>
      <c r="H22" s="131">
        <v>100</v>
      </c>
      <c r="I22" s="131">
        <v>30000</v>
      </c>
      <c r="J22" s="131"/>
      <c r="K22" s="131"/>
      <c r="L22" s="126">
        <f>(B22*C22)+(D22*E22)+(F22*G22)+(H22*I22)+(J22*K22)</f>
        <v>34000000</v>
      </c>
      <c r="M22" s="132">
        <v>2</v>
      </c>
      <c r="N22" s="132">
        <v>0</v>
      </c>
      <c r="O22" s="132">
        <f>SUM(M22:N22)</f>
        <v>2</v>
      </c>
      <c r="P22" s="132">
        <v>4</v>
      </c>
      <c r="Q22" s="132">
        <v>15</v>
      </c>
      <c r="R22" s="131"/>
      <c r="S22" s="131"/>
      <c r="T22" s="133"/>
    </row>
    <row r="23" spans="2:20" s="126" customFormat="1" x14ac:dyDescent="0.2">
      <c r="B23" s="131"/>
      <c r="C23" s="131"/>
      <c r="D23" s="131"/>
      <c r="E23" s="131">
        <f>D22*E22</f>
        <v>3000000</v>
      </c>
      <c r="F23" s="131"/>
      <c r="G23" s="131">
        <f>F22*G22</f>
        <v>8000000</v>
      </c>
      <c r="H23" s="131"/>
      <c r="I23" s="131"/>
      <c r="J23" s="131"/>
      <c r="K23" s="131"/>
      <c r="M23" s="131"/>
      <c r="N23" s="131"/>
      <c r="O23" s="131"/>
      <c r="P23" s="131"/>
      <c r="Q23" s="131"/>
      <c r="R23" s="131"/>
      <c r="S23" s="131"/>
      <c r="T23" s="133"/>
    </row>
    <row r="24" spans="2:20" s="126" customFormat="1" x14ac:dyDescent="0.2"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M24" s="131"/>
      <c r="N24" s="131"/>
      <c r="O24" s="131"/>
      <c r="P24" s="131"/>
      <c r="Q24" s="131"/>
      <c r="R24" s="131"/>
      <c r="S24" s="131"/>
      <c r="T24" s="133"/>
    </row>
    <row r="25" spans="2:20" s="126" customFormat="1" x14ac:dyDescent="0.2"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M25" s="131"/>
      <c r="N25" s="131"/>
      <c r="O25" s="131"/>
      <c r="P25" s="131"/>
      <c r="Q25" s="131"/>
      <c r="R25" s="131"/>
      <c r="S25" s="131"/>
      <c r="T25" s="133"/>
    </row>
    <row r="26" spans="2:20" s="126" customFormat="1" x14ac:dyDescent="0.2"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M26" s="131"/>
      <c r="N26" s="131"/>
      <c r="O26" s="131"/>
      <c r="P26" s="131"/>
      <c r="Q26" s="131"/>
      <c r="R26" s="131"/>
      <c r="S26" s="131"/>
      <c r="T26" s="133"/>
    </row>
    <row r="27" spans="2:20" x14ac:dyDescent="0.2">
      <c r="B27" s="165"/>
      <c r="C27" s="34"/>
      <c r="D27" s="34"/>
      <c r="E27" s="34"/>
      <c r="F27" s="34"/>
      <c r="G27" s="34"/>
      <c r="H27" s="34"/>
      <c r="I27" s="34"/>
      <c r="J27" s="34"/>
      <c r="K27" s="34"/>
      <c r="M27" s="34"/>
      <c r="N27" s="34"/>
      <c r="O27" s="34"/>
      <c r="P27" s="34"/>
      <c r="Q27" s="34"/>
      <c r="R27" s="34"/>
      <c r="S27" s="34"/>
      <c r="T27" s="152"/>
    </row>
    <row r="28" spans="2:20" x14ac:dyDescent="0.2">
      <c r="B28" s="165"/>
      <c r="C28" s="34"/>
      <c r="D28" s="34"/>
      <c r="E28" s="34"/>
      <c r="F28" s="34"/>
      <c r="G28" s="34"/>
      <c r="H28" s="34"/>
      <c r="I28" s="34"/>
      <c r="J28" s="34"/>
      <c r="K28" s="34"/>
      <c r="M28" s="34"/>
      <c r="N28" s="34"/>
      <c r="O28" s="34"/>
      <c r="P28" s="34"/>
      <c r="Q28" s="34"/>
      <c r="R28" s="34"/>
      <c r="S28" s="34"/>
      <c r="T28" s="152"/>
    </row>
    <row r="29" spans="2:20" x14ac:dyDescent="0.2">
      <c r="B29" s="165"/>
      <c r="C29" s="34"/>
      <c r="D29" s="34"/>
      <c r="E29" s="34"/>
      <c r="F29" s="34"/>
      <c r="G29" s="34"/>
      <c r="H29" s="34"/>
      <c r="I29" s="34"/>
      <c r="J29" s="34"/>
      <c r="K29" s="34"/>
      <c r="M29" s="34"/>
      <c r="N29" s="34"/>
      <c r="O29" s="34"/>
      <c r="P29" s="34"/>
      <c r="Q29" s="34"/>
      <c r="R29" s="34"/>
      <c r="S29" s="34"/>
      <c r="T29" s="152"/>
    </row>
    <row r="30" spans="2:20" x14ac:dyDescent="0.2">
      <c r="B30" s="166"/>
      <c r="C30" s="157"/>
      <c r="D30" s="157"/>
      <c r="E30" s="157"/>
      <c r="F30" s="157"/>
      <c r="G30" s="157"/>
      <c r="H30" s="157"/>
      <c r="I30" s="157"/>
      <c r="J30" s="157"/>
      <c r="K30" s="157"/>
      <c r="M30" s="157"/>
      <c r="N30" s="157"/>
      <c r="O30" s="157"/>
      <c r="P30" s="157"/>
      <c r="Q30" s="157"/>
      <c r="R30" s="157"/>
      <c r="S30" s="157"/>
      <c r="T30" s="148"/>
    </row>
    <row r="32" spans="2:20" x14ac:dyDescent="0.2">
      <c r="B32" s="123" t="s">
        <v>175</v>
      </c>
    </row>
    <row r="33" spans="2:12" x14ac:dyDescent="0.2">
      <c r="B33" s="134" t="s">
        <v>176</v>
      </c>
      <c r="C33" s="71"/>
      <c r="F33" t="s">
        <v>177</v>
      </c>
      <c r="J33" t="s">
        <v>178</v>
      </c>
    </row>
    <row r="34" spans="2:12" x14ac:dyDescent="0.2">
      <c r="B34" s="123" t="s">
        <v>179</v>
      </c>
      <c r="F34" t="s">
        <v>180</v>
      </c>
      <c r="J34" t="s">
        <v>181</v>
      </c>
    </row>
    <row r="35" spans="2:12" x14ac:dyDescent="0.2">
      <c r="B35" s="123" t="s">
        <v>182</v>
      </c>
      <c r="F35" t="s">
        <v>183</v>
      </c>
    </row>
    <row r="37" spans="2:12" x14ac:dyDescent="0.2">
      <c r="B37" s="135" t="s">
        <v>184</v>
      </c>
      <c r="C37" s="71" t="s">
        <v>185</v>
      </c>
      <c r="F37" t="s">
        <v>186</v>
      </c>
    </row>
    <row r="38" spans="2:12" x14ac:dyDescent="0.2">
      <c r="C38" t="s">
        <v>187</v>
      </c>
      <c r="D38" s="136"/>
      <c r="E38" t="s">
        <v>188</v>
      </c>
    </row>
    <row r="39" spans="2:12" x14ac:dyDescent="0.2">
      <c r="C39" t="s">
        <v>189</v>
      </c>
      <c r="D39" s="136"/>
      <c r="E39" t="s">
        <v>188</v>
      </c>
    </row>
    <row r="40" spans="2:12" x14ac:dyDescent="0.2">
      <c r="C40" t="s">
        <v>190</v>
      </c>
      <c r="D40" s="136"/>
      <c r="E40" t="s">
        <v>191</v>
      </c>
    </row>
    <row r="41" spans="2:12" x14ac:dyDescent="0.2">
      <c r="B41" s="135" t="s">
        <v>192</v>
      </c>
      <c r="C41" s="71" t="s">
        <v>193</v>
      </c>
      <c r="F41" t="s">
        <v>186</v>
      </c>
    </row>
    <row r="42" spans="2:12" x14ac:dyDescent="0.2">
      <c r="C42" t="s">
        <v>194</v>
      </c>
      <c r="E42" t="s">
        <v>195</v>
      </c>
    </row>
    <row r="43" spans="2:12" x14ac:dyDescent="0.2">
      <c r="C43" t="s">
        <v>196</v>
      </c>
      <c r="E43" t="s">
        <v>195</v>
      </c>
    </row>
    <row r="44" spans="2:12" x14ac:dyDescent="0.2">
      <c r="C44" t="s">
        <v>197</v>
      </c>
      <c r="E44" t="s">
        <v>195</v>
      </c>
    </row>
    <row r="45" spans="2:12" x14ac:dyDescent="0.2">
      <c r="C45" t="s">
        <v>198</v>
      </c>
      <c r="E45" t="s">
        <v>195</v>
      </c>
    </row>
    <row r="46" spans="2:12" x14ac:dyDescent="0.2">
      <c r="C46" t="s">
        <v>199</v>
      </c>
      <c r="E46" t="s">
        <v>195</v>
      </c>
    </row>
    <row r="47" spans="2:12" x14ac:dyDescent="0.2">
      <c r="C47" t="s">
        <v>200</v>
      </c>
      <c r="E47" t="s">
        <v>201</v>
      </c>
    </row>
    <row r="48" spans="2:12" x14ac:dyDescent="0.2">
      <c r="B48" s="135" t="s">
        <v>202</v>
      </c>
      <c r="C48" s="71" t="s">
        <v>203</v>
      </c>
      <c r="E48" t="s">
        <v>251</v>
      </c>
      <c r="L48" s="137"/>
    </row>
    <row r="49" spans="2:10" x14ac:dyDescent="0.2">
      <c r="B49" s="135" t="s">
        <v>205</v>
      </c>
      <c r="C49" t="s">
        <v>206</v>
      </c>
      <c r="E49" s="137">
        <v>7500</v>
      </c>
      <c r="F49" t="s">
        <v>367</v>
      </c>
    </row>
    <row r="51" spans="2:10" x14ac:dyDescent="0.2">
      <c r="C51" s="66" t="s">
        <v>207</v>
      </c>
    </row>
    <row r="52" spans="2:10" ht="16" customHeight="1" x14ac:dyDescent="0.2">
      <c r="B52" s="167" t="s">
        <v>208</v>
      </c>
      <c r="C52" s="167" t="s">
        <v>209</v>
      </c>
      <c r="D52" s="351" t="s">
        <v>210</v>
      </c>
      <c r="E52" s="168" t="s">
        <v>211</v>
      </c>
      <c r="F52" s="168" t="s">
        <v>212</v>
      </c>
      <c r="G52" s="168" t="s">
        <v>244</v>
      </c>
    </row>
    <row r="53" spans="2:10" x14ac:dyDescent="0.2">
      <c r="B53" s="169"/>
      <c r="C53" s="169"/>
      <c r="D53" s="352"/>
      <c r="E53" s="170"/>
      <c r="F53" s="171"/>
      <c r="G53" s="171"/>
    </row>
    <row r="54" spans="2:10" x14ac:dyDescent="0.2">
      <c r="B54" s="144" t="s">
        <v>214</v>
      </c>
      <c r="C54" s="144">
        <f>5*400</f>
        <v>2000</v>
      </c>
      <c r="D54" s="144">
        <v>7500</v>
      </c>
      <c r="E54" s="144">
        <f>C54*D54</f>
        <v>15000000</v>
      </c>
      <c r="F54" s="144">
        <v>1000000</v>
      </c>
      <c r="G54" s="144">
        <f>E54-F54</f>
        <v>14000000</v>
      </c>
      <c r="I54">
        <f>E54/D54</f>
        <v>2000</v>
      </c>
    </row>
    <row r="55" spans="2:10" x14ac:dyDescent="0.2">
      <c r="B55" s="144" t="s">
        <v>215</v>
      </c>
      <c r="C55" s="144">
        <f>5*400</f>
        <v>2000</v>
      </c>
      <c r="D55" s="144">
        <v>7500</v>
      </c>
      <c r="E55" s="144">
        <f>C55*D55</f>
        <v>15000000</v>
      </c>
      <c r="F55" s="144">
        <v>1000000</v>
      </c>
      <c r="G55" s="144">
        <f t="shared" ref="G55:G65" si="0">E55-F55</f>
        <v>14000000</v>
      </c>
    </row>
    <row r="56" spans="2:10" x14ac:dyDescent="0.2">
      <c r="B56" s="144" t="s">
        <v>216</v>
      </c>
      <c r="C56" s="144">
        <f>3*400</f>
        <v>1200</v>
      </c>
      <c r="D56" s="144">
        <v>7500</v>
      </c>
      <c r="E56" s="144">
        <f>C56*D56</f>
        <v>9000000</v>
      </c>
      <c r="F56" s="144">
        <v>1000000</v>
      </c>
      <c r="G56" s="144">
        <f t="shared" si="0"/>
        <v>8000000</v>
      </c>
    </row>
    <row r="57" spans="2:10" x14ac:dyDescent="0.2">
      <c r="B57" s="144" t="s">
        <v>217</v>
      </c>
      <c r="C57" s="144">
        <f>2*400</f>
        <v>800</v>
      </c>
      <c r="D57" s="144">
        <v>7500</v>
      </c>
      <c r="E57" s="144">
        <f>C57*D57</f>
        <v>6000000</v>
      </c>
      <c r="F57" s="144">
        <v>1000000</v>
      </c>
      <c r="G57" s="144">
        <f t="shared" si="0"/>
        <v>5000000</v>
      </c>
    </row>
    <row r="58" spans="2:10" x14ac:dyDescent="0.2">
      <c r="B58" s="144" t="s">
        <v>218</v>
      </c>
      <c r="C58" s="144"/>
      <c r="D58" s="144"/>
      <c r="E58" s="144">
        <f t="shared" ref="E58:E65" si="1">C58*D58</f>
        <v>0</v>
      </c>
      <c r="F58" s="144"/>
      <c r="G58" s="144"/>
    </row>
    <row r="59" spans="2:10" x14ac:dyDescent="0.2">
      <c r="B59" s="144" t="s">
        <v>219</v>
      </c>
      <c r="C59" s="144"/>
      <c r="D59" s="144"/>
      <c r="E59" s="144">
        <f t="shared" si="1"/>
        <v>0</v>
      </c>
      <c r="F59" s="144"/>
      <c r="G59" s="144"/>
      <c r="J59">
        <f>8000/400</f>
        <v>20</v>
      </c>
    </row>
    <row r="60" spans="2:10" x14ac:dyDescent="0.2">
      <c r="B60" s="144" t="s">
        <v>220</v>
      </c>
      <c r="C60" s="144"/>
      <c r="D60" s="144"/>
      <c r="E60" s="144">
        <f t="shared" si="1"/>
        <v>0</v>
      </c>
      <c r="F60" s="144"/>
      <c r="G60" s="144"/>
      <c r="I60" s="137"/>
    </row>
    <row r="61" spans="2:10" x14ac:dyDescent="0.2">
      <c r="B61" s="144" t="s">
        <v>221</v>
      </c>
      <c r="C61" s="144"/>
      <c r="D61" s="144"/>
      <c r="E61" s="144">
        <f t="shared" si="1"/>
        <v>0</v>
      </c>
      <c r="F61" s="144"/>
      <c r="G61" s="144"/>
    </row>
    <row r="62" spans="2:10" x14ac:dyDescent="0.2">
      <c r="B62" s="144" t="s">
        <v>222</v>
      </c>
      <c r="C62" s="144"/>
      <c r="D62" s="144"/>
      <c r="E62" s="144">
        <f t="shared" si="1"/>
        <v>0</v>
      </c>
      <c r="F62" s="144"/>
      <c r="G62" s="144"/>
    </row>
    <row r="63" spans="2:10" x14ac:dyDescent="0.2">
      <c r="B63" s="144" t="s">
        <v>223</v>
      </c>
      <c r="C63" s="144"/>
      <c r="D63" s="144"/>
      <c r="E63" s="144">
        <f t="shared" si="1"/>
        <v>0</v>
      </c>
      <c r="F63" s="144"/>
      <c r="G63" s="144"/>
    </row>
    <row r="64" spans="2:10" x14ac:dyDescent="0.2">
      <c r="B64" s="144" t="s">
        <v>224</v>
      </c>
      <c r="C64" s="144">
        <f>3*400</f>
        <v>1200</v>
      </c>
      <c r="D64" s="144">
        <v>7500</v>
      </c>
      <c r="E64" s="144">
        <f t="shared" si="1"/>
        <v>9000000</v>
      </c>
      <c r="F64" s="144">
        <v>1000000</v>
      </c>
      <c r="G64" s="144">
        <f t="shared" si="0"/>
        <v>8000000</v>
      </c>
    </row>
    <row r="65" spans="2:9" x14ac:dyDescent="0.2">
      <c r="B65" s="144" t="s">
        <v>225</v>
      </c>
      <c r="C65" s="144">
        <f>5*400</f>
        <v>2000</v>
      </c>
      <c r="D65" s="144">
        <v>7500</v>
      </c>
      <c r="E65" s="144">
        <f t="shared" si="1"/>
        <v>15000000</v>
      </c>
      <c r="F65" s="144">
        <v>1000000</v>
      </c>
      <c r="G65" s="144">
        <f t="shared" si="0"/>
        <v>14000000</v>
      </c>
    </row>
    <row r="66" spans="2:9" x14ac:dyDescent="0.2">
      <c r="B66" s="144" t="s">
        <v>126</v>
      </c>
      <c r="C66" s="144">
        <f>SUM(C54:C65)</f>
        <v>9200</v>
      </c>
      <c r="D66" s="144"/>
      <c r="E66" s="144">
        <f>SUM(E54:E65)</f>
        <v>69000000</v>
      </c>
      <c r="F66" s="144">
        <f>SUM(F54:F65)</f>
        <v>6000000</v>
      </c>
      <c r="G66" s="144">
        <f>SUM(G54:G65)</f>
        <v>63000000</v>
      </c>
      <c r="I66" s="174">
        <f>16000/400</f>
        <v>40</v>
      </c>
    </row>
    <row r="68" spans="2:9" x14ac:dyDescent="0.2">
      <c r="B68" s="145" t="s">
        <v>226</v>
      </c>
      <c r="C68" s="66" t="s">
        <v>227</v>
      </c>
    </row>
    <row r="69" spans="2:9" ht="16" customHeight="1" x14ac:dyDescent="0.2">
      <c r="B69" s="343" t="s">
        <v>228</v>
      </c>
      <c r="C69" s="118"/>
      <c r="D69" s="146"/>
      <c r="E69" s="345" t="s">
        <v>229</v>
      </c>
      <c r="F69" s="345"/>
      <c r="G69" s="346"/>
    </row>
    <row r="70" spans="2:9" x14ac:dyDescent="0.2">
      <c r="B70" s="344"/>
      <c r="C70" s="147"/>
      <c r="D70" s="148"/>
      <c r="E70" s="1" t="s">
        <v>247</v>
      </c>
      <c r="F70" s="1" t="s">
        <v>248</v>
      </c>
      <c r="G70" s="1" t="s">
        <v>249</v>
      </c>
    </row>
    <row r="71" spans="2:9" ht="19" customHeight="1" x14ac:dyDescent="0.2">
      <c r="B71" s="149" t="s">
        <v>230</v>
      </c>
      <c r="C71" s="150" t="s">
        <v>231</v>
      </c>
      <c r="D71" s="146"/>
      <c r="E71" s="172">
        <v>0.25</v>
      </c>
      <c r="F71" s="172"/>
      <c r="G71" s="172">
        <v>0.25</v>
      </c>
    </row>
    <row r="72" spans="2:9" ht="19" customHeight="1" x14ac:dyDescent="0.2">
      <c r="B72" s="149" t="s">
        <v>232</v>
      </c>
      <c r="C72" s="151" t="s">
        <v>209</v>
      </c>
      <c r="D72" s="152"/>
      <c r="E72" s="144">
        <v>1000</v>
      </c>
      <c r="F72" s="144"/>
      <c r="G72" s="144">
        <v>600</v>
      </c>
    </row>
    <row r="73" spans="2:9" ht="19" customHeight="1" x14ac:dyDescent="0.2">
      <c r="B73" s="149" t="s">
        <v>233</v>
      </c>
      <c r="C73" s="151" t="s">
        <v>234</v>
      </c>
      <c r="D73" s="152"/>
      <c r="E73" s="144">
        <v>4000</v>
      </c>
      <c r="F73" s="144"/>
      <c r="G73" s="144">
        <v>25000</v>
      </c>
    </row>
    <row r="74" spans="2:9" ht="19" customHeight="1" x14ac:dyDescent="0.2">
      <c r="B74" s="149" t="s">
        <v>235</v>
      </c>
      <c r="C74" s="151" t="s">
        <v>236</v>
      </c>
      <c r="D74" s="152"/>
      <c r="E74" s="144"/>
      <c r="F74" s="144"/>
      <c r="G74" s="144"/>
    </row>
    <row r="75" spans="2:9" ht="19" customHeight="1" x14ac:dyDescent="0.2">
      <c r="B75" s="149" t="s">
        <v>237</v>
      </c>
      <c r="C75" s="151" t="s">
        <v>238</v>
      </c>
      <c r="D75" s="152"/>
      <c r="E75" s="144">
        <v>1000000</v>
      </c>
      <c r="F75" s="144"/>
      <c r="G75" s="144">
        <v>1000000</v>
      </c>
    </row>
    <row r="76" spans="2:9" ht="19" customHeight="1" x14ac:dyDescent="0.2">
      <c r="B76" s="149" t="s">
        <v>239</v>
      </c>
      <c r="C76" s="151" t="s">
        <v>240</v>
      </c>
      <c r="D76" s="152"/>
      <c r="E76" s="144">
        <f>SUM(E74:E75)</f>
        <v>1000000</v>
      </c>
      <c r="F76" s="144"/>
      <c r="G76" s="144">
        <f t="shared" ref="G76" si="2">SUM(G74:G75)</f>
        <v>1000000</v>
      </c>
    </row>
    <row r="77" spans="2:9" ht="19" customHeight="1" x14ac:dyDescent="0.2">
      <c r="B77" s="149" t="s">
        <v>241</v>
      </c>
      <c r="C77" s="151" t="s">
        <v>242</v>
      </c>
      <c r="D77" s="152"/>
      <c r="E77" s="144">
        <f>E72*E73</f>
        <v>4000000</v>
      </c>
      <c r="F77" s="144"/>
      <c r="G77" s="144">
        <f t="shared" ref="G77" si="3">G72*G73</f>
        <v>15000000</v>
      </c>
    </row>
    <row r="78" spans="2:9" ht="19" customHeight="1" x14ac:dyDescent="0.2">
      <c r="B78" s="149" t="s">
        <v>243</v>
      </c>
      <c r="C78" s="153" t="s">
        <v>244</v>
      </c>
      <c r="D78" s="148"/>
      <c r="E78" s="144">
        <f>E77-E76</f>
        <v>3000000</v>
      </c>
      <c r="F78" s="144"/>
      <c r="G78" s="144">
        <f t="shared" ref="G78" si="4">G77-G76</f>
        <v>14000000</v>
      </c>
      <c r="H78" s="173">
        <f>SUM(E78:G78)</f>
        <v>17000000</v>
      </c>
    </row>
  </sheetData>
  <mergeCells count="25">
    <mergeCell ref="D52:D53"/>
    <mergeCell ref="B69:B70"/>
    <mergeCell ref="E69:G69"/>
    <mergeCell ref="H19:H20"/>
    <mergeCell ref="I19:I20"/>
    <mergeCell ref="J19:J20"/>
    <mergeCell ref="K19:K20"/>
    <mergeCell ref="L19:L20"/>
    <mergeCell ref="M19:M20"/>
    <mergeCell ref="B19:B20"/>
    <mergeCell ref="C19:C20"/>
    <mergeCell ref="D19:D20"/>
    <mergeCell ref="E19:E20"/>
    <mergeCell ref="F19:F20"/>
    <mergeCell ref="G19:G20"/>
    <mergeCell ref="B2:N2"/>
    <mergeCell ref="E8:E9"/>
    <mergeCell ref="F8:F9"/>
    <mergeCell ref="G8:G9"/>
    <mergeCell ref="H8:H9"/>
    <mergeCell ref="B18:C18"/>
    <mergeCell ref="D18:E18"/>
    <mergeCell ref="F18:G18"/>
    <mergeCell ref="H18:I18"/>
    <mergeCell ref="J18:K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CBC33-81E6-2C4E-A16C-904CACEEB3A0}">
  <sheetPr>
    <tabColor theme="9"/>
  </sheetPr>
  <dimension ref="B5:L26"/>
  <sheetViews>
    <sheetView topLeftCell="A7" zoomScale="133" workbookViewId="0">
      <selection activeCell="F17" sqref="F17"/>
    </sheetView>
  </sheetViews>
  <sheetFormatPr baseColWidth="10" defaultRowHeight="16" x14ac:dyDescent="0.2"/>
  <cols>
    <col min="1" max="1" width="15.5" customWidth="1"/>
    <col min="2" max="2" width="4.6640625" customWidth="1"/>
    <col min="3" max="3" width="25.83203125" customWidth="1"/>
    <col min="4" max="4" width="9.83203125" bestFit="1" customWidth="1"/>
    <col min="5" max="7" width="11.5" bestFit="1" customWidth="1"/>
    <col min="8" max="8" width="11" customWidth="1"/>
  </cols>
  <sheetData>
    <row r="5" spans="2:12" x14ac:dyDescent="0.2">
      <c r="B5" s="354" t="s">
        <v>252</v>
      </c>
      <c r="C5" s="354"/>
      <c r="D5" s="354" t="s">
        <v>253</v>
      </c>
      <c r="E5" s="354"/>
      <c r="F5" s="354"/>
      <c r="G5" s="354"/>
      <c r="H5" s="354"/>
    </row>
    <row r="6" spans="2:12" x14ac:dyDescent="0.2">
      <c r="B6" s="354"/>
      <c r="C6" s="354"/>
      <c r="D6" s="175" t="s">
        <v>5</v>
      </c>
      <c r="E6" s="175" t="s">
        <v>11</v>
      </c>
      <c r="F6" s="175" t="s">
        <v>12</v>
      </c>
      <c r="G6" s="175" t="s">
        <v>22</v>
      </c>
      <c r="H6" s="175" t="s">
        <v>23</v>
      </c>
    </row>
    <row r="7" spans="2:12" x14ac:dyDescent="0.2">
      <c r="B7" s="355" t="s">
        <v>254</v>
      </c>
      <c r="C7" s="355"/>
      <c r="D7" s="215">
        <f>Karet!F16</f>
        <v>5945000</v>
      </c>
      <c r="E7" s="215">
        <f>Nangka!F15</f>
        <v>745000</v>
      </c>
      <c r="F7" s="215">
        <f>Jengkol!F15</f>
        <v>745000</v>
      </c>
      <c r="G7" s="215">
        <f>Petai!F15</f>
        <v>745000</v>
      </c>
      <c r="H7" s="215">
        <f>Durian!F15</f>
        <v>745000</v>
      </c>
      <c r="I7" s="137"/>
      <c r="J7" s="137"/>
      <c r="K7" s="137"/>
      <c r="L7" s="137"/>
    </row>
    <row r="8" spans="2:12" x14ac:dyDescent="0.2">
      <c r="B8" s="353" t="s">
        <v>372</v>
      </c>
      <c r="C8" s="353"/>
      <c r="D8" s="215">
        <f>SUM(D9:D10)</f>
        <v>38450000</v>
      </c>
      <c r="E8" s="215">
        <f t="shared" ref="E8:H8" si="0">SUM(E9:E10)</f>
        <v>26000000</v>
      </c>
      <c r="F8" s="215">
        <f t="shared" si="0"/>
        <v>23600000</v>
      </c>
      <c r="G8" s="215">
        <f t="shared" si="0"/>
        <v>23600000</v>
      </c>
      <c r="H8" s="215">
        <f t="shared" si="0"/>
        <v>40000000</v>
      </c>
      <c r="I8" s="137"/>
      <c r="J8" s="137"/>
      <c r="K8" s="137"/>
      <c r="L8" s="137"/>
    </row>
    <row r="9" spans="2:12" x14ac:dyDescent="0.2">
      <c r="B9" s="176"/>
      <c r="C9" s="214" t="s">
        <v>368</v>
      </c>
      <c r="D9" s="178">
        <f>Karet!L23</f>
        <v>37250000</v>
      </c>
      <c r="E9" s="178">
        <f>Nangka!L22</f>
        <v>20000000</v>
      </c>
      <c r="F9" s="178">
        <f>Jengkol!L22</f>
        <v>20000000</v>
      </c>
      <c r="G9" s="178">
        <f>Petai!L22</f>
        <v>20000000</v>
      </c>
      <c r="H9" s="178">
        <f>Durian!L22</f>
        <v>34000000</v>
      </c>
    </row>
    <row r="10" spans="2:12" x14ac:dyDescent="0.2">
      <c r="B10" s="176"/>
      <c r="C10" s="177" t="s">
        <v>255</v>
      </c>
      <c r="D10" s="179">
        <f>Karet!F59</f>
        <v>1200000</v>
      </c>
      <c r="E10" s="179">
        <f>Nangka!F66</f>
        <v>6000000</v>
      </c>
      <c r="F10" s="179">
        <f>Jengkol!F66</f>
        <v>3600000</v>
      </c>
      <c r="G10" s="179">
        <f>Petai!F66</f>
        <v>3600000</v>
      </c>
      <c r="H10" s="178">
        <f>Durian!F66</f>
        <v>6000000</v>
      </c>
    </row>
    <row r="11" spans="2:12" x14ac:dyDescent="0.2">
      <c r="B11" s="353" t="s">
        <v>256</v>
      </c>
      <c r="C11" s="353"/>
      <c r="D11" s="216">
        <f>SUM(D7:D8)</f>
        <v>44395000</v>
      </c>
      <c r="E11" s="216">
        <f t="shared" ref="E11:H11" si="1">SUM(E7:E8)</f>
        <v>26745000</v>
      </c>
      <c r="F11" s="216">
        <f t="shared" si="1"/>
        <v>24345000</v>
      </c>
      <c r="G11" s="216">
        <f t="shared" si="1"/>
        <v>24345000</v>
      </c>
      <c r="H11" s="216">
        <f t="shared" si="1"/>
        <v>40745000</v>
      </c>
    </row>
    <row r="12" spans="2:12" x14ac:dyDescent="0.2">
      <c r="B12" s="353" t="s">
        <v>257</v>
      </c>
      <c r="C12" s="353"/>
      <c r="D12" s="180">
        <f>Karet!C59</f>
        <v>6500</v>
      </c>
      <c r="E12" s="180">
        <f>Nangka!C66</f>
        <v>10000</v>
      </c>
      <c r="F12" s="180">
        <f>Jengkol!C66</f>
        <v>5800</v>
      </c>
      <c r="G12" s="180">
        <f>Petai!C66</f>
        <v>6800</v>
      </c>
      <c r="H12" s="180">
        <f>Durian!C66</f>
        <v>9200</v>
      </c>
    </row>
    <row r="13" spans="2:12" x14ac:dyDescent="0.2">
      <c r="B13" s="353" t="s">
        <v>258</v>
      </c>
      <c r="C13" s="353"/>
      <c r="D13" s="180">
        <f>Karet!E42</f>
        <v>5500</v>
      </c>
      <c r="E13" s="180">
        <v>7500</v>
      </c>
      <c r="F13" s="180">
        <f>Jengkol!E49</f>
        <v>10000</v>
      </c>
      <c r="G13" s="180">
        <f>Petai!E49</f>
        <v>7000</v>
      </c>
      <c r="H13" s="180">
        <f>Durian!E49</f>
        <v>7500</v>
      </c>
    </row>
    <row r="14" spans="2:12" x14ac:dyDescent="0.2">
      <c r="B14" s="176"/>
      <c r="C14" s="177" t="s">
        <v>369</v>
      </c>
      <c r="D14" s="179">
        <f>D12*D13</f>
        <v>35750000</v>
      </c>
      <c r="E14" s="179">
        <f>E12*E13</f>
        <v>75000000</v>
      </c>
      <c r="F14" s="179">
        <f>F12*F13</f>
        <v>58000000</v>
      </c>
      <c r="G14" s="179">
        <f>G12*G13</f>
        <v>47600000</v>
      </c>
      <c r="H14" s="179">
        <f t="shared" ref="H14" si="2">H12*H13</f>
        <v>69000000</v>
      </c>
    </row>
    <row r="15" spans="2:12" x14ac:dyDescent="0.2">
      <c r="B15" s="176"/>
      <c r="C15" s="177" t="s">
        <v>370</v>
      </c>
      <c r="D15" s="176">
        <v>0</v>
      </c>
      <c r="E15" s="181">
        <f>[1]Nangka!H78</f>
        <v>17000000</v>
      </c>
      <c r="F15" s="181">
        <f>[1]jengkol!H78</f>
        <v>17000000</v>
      </c>
      <c r="G15" s="181">
        <f>[1]petai!H78</f>
        <v>17000000</v>
      </c>
      <c r="H15" s="176">
        <f>[1]durian!H78</f>
        <v>17000000</v>
      </c>
    </row>
    <row r="16" spans="2:12" x14ac:dyDescent="0.2">
      <c r="B16" s="353" t="s">
        <v>259</v>
      </c>
      <c r="C16" s="353"/>
      <c r="D16" s="217">
        <f>SUM(D14:D15)</f>
        <v>35750000</v>
      </c>
      <c r="E16" s="217">
        <f t="shared" ref="E16:H16" si="3">SUM(E14:E15)</f>
        <v>92000000</v>
      </c>
      <c r="F16" s="217">
        <f t="shared" si="3"/>
        <v>75000000</v>
      </c>
      <c r="G16" s="217">
        <f t="shared" si="3"/>
        <v>64600000</v>
      </c>
      <c r="H16" s="217">
        <f t="shared" si="3"/>
        <v>86000000</v>
      </c>
    </row>
    <row r="17" spans="2:8" x14ac:dyDescent="0.2">
      <c r="B17" s="353" t="s">
        <v>260</v>
      </c>
      <c r="C17" s="353"/>
      <c r="D17" s="182">
        <f>D16-D11</f>
        <v>-8645000</v>
      </c>
      <c r="E17" s="182">
        <f t="shared" ref="E17:H17" si="4">E16-E11</f>
        <v>65255000</v>
      </c>
      <c r="F17" s="182">
        <f t="shared" si="4"/>
        <v>50655000</v>
      </c>
      <c r="G17" s="182">
        <f t="shared" si="4"/>
        <v>40255000</v>
      </c>
      <c r="H17" s="182">
        <f t="shared" si="4"/>
        <v>45255000</v>
      </c>
    </row>
    <row r="18" spans="2:8" x14ac:dyDescent="0.2">
      <c r="C18" s="106"/>
      <c r="D18" s="173"/>
      <c r="E18" s="173"/>
      <c r="F18" s="173"/>
      <c r="G18" s="173"/>
      <c r="H18" s="173"/>
    </row>
    <row r="19" spans="2:8" x14ac:dyDescent="0.2">
      <c r="C19" s="106"/>
      <c r="D19" s="173"/>
      <c r="E19" s="173"/>
      <c r="F19" s="173"/>
      <c r="G19" s="173"/>
      <c r="H19" s="173"/>
    </row>
    <row r="20" spans="2:8" x14ac:dyDescent="0.2">
      <c r="C20" s="136"/>
      <c r="D20" s="137">
        <f>D17/D11</f>
        <v>-0.19472913616398244</v>
      </c>
      <c r="E20" s="137">
        <f t="shared" ref="E20:H20" si="5">E17/E11</f>
        <v>2.4398953075341185</v>
      </c>
      <c r="F20" s="137">
        <f t="shared" si="5"/>
        <v>2.0807147258163896</v>
      </c>
      <c r="G20" s="137">
        <f t="shared" si="5"/>
        <v>1.6535222838365167</v>
      </c>
      <c r="H20" s="137">
        <f t="shared" si="5"/>
        <v>1.110688428027979</v>
      </c>
    </row>
    <row r="22" spans="2:8" x14ac:dyDescent="0.2">
      <c r="D22" s="183">
        <f>(D12*D13)/(D8+D7)</f>
        <v>0.80527086383601754</v>
      </c>
      <c r="E22" s="183">
        <f t="shared" ref="E22:H22" si="6">(E12*E13)/(E8+E7)</f>
        <v>2.8042624789680315</v>
      </c>
      <c r="F22" s="183">
        <f t="shared" si="6"/>
        <v>2.3824193879646747</v>
      </c>
      <c r="G22" s="183">
        <f t="shared" si="6"/>
        <v>1.9552269459848017</v>
      </c>
      <c r="H22" s="183">
        <f t="shared" si="6"/>
        <v>1.693459320161983</v>
      </c>
    </row>
    <row r="24" spans="2:8" x14ac:dyDescent="0.2">
      <c r="D24" s="183">
        <f>(D17-D8)/(D8+D7)</f>
        <v>-1.0608176596463565</v>
      </c>
      <c r="E24" s="183">
        <f t="shared" ref="E24:H24" si="7">(E17-E8)/(E8+E7)</f>
        <v>1.4677509814918677</v>
      </c>
      <c r="F24" s="183">
        <f t="shared" si="7"/>
        <v>1.1113164920928322</v>
      </c>
      <c r="G24" s="183">
        <f t="shared" si="7"/>
        <v>0.68412405011295951</v>
      </c>
      <c r="H24" s="183">
        <f t="shared" si="7"/>
        <v>0.12897288010798871</v>
      </c>
    </row>
    <row r="26" spans="2:8" x14ac:dyDescent="0.2">
      <c r="D26" s="183">
        <f>D16/D11</f>
        <v>0.80527086383601754</v>
      </c>
      <c r="E26" s="183">
        <f>E16/E11</f>
        <v>3.4398953075341185</v>
      </c>
      <c r="F26" s="183">
        <f>F16/F11</f>
        <v>3.0807147258163896</v>
      </c>
      <c r="G26" s="183">
        <f>G16/G11</f>
        <v>2.6535222838365167</v>
      </c>
      <c r="H26" s="183">
        <f>H16/H11</f>
        <v>2.110688428027979</v>
      </c>
    </row>
  </sheetData>
  <mergeCells count="9">
    <mergeCell ref="B16:C16"/>
    <mergeCell ref="B17:C17"/>
    <mergeCell ref="B5:C6"/>
    <mergeCell ref="D5:H5"/>
    <mergeCell ref="B7:C7"/>
    <mergeCell ref="B11:C11"/>
    <mergeCell ref="B12:C12"/>
    <mergeCell ref="B13:C13"/>
    <mergeCell ref="B8:C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12FA7-F6F2-2747-83AD-C7877BC8FBA6}">
  <sheetPr>
    <tabColor rgb="FFFFFF00"/>
  </sheetPr>
  <dimension ref="A1:O88"/>
  <sheetViews>
    <sheetView tabSelected="1" workbookViewId="0">
      <selection activeCell="D12" sqref="D12"/>
    </sheetView>
  </sheetViews>
  <sheetFormatPr baseColWidth="10" defaultColWidth="8.83203125" defaultRowHeight="16" x14ac:dyDescent="0.2"/>
  <cols>
    <col min="1" max="1" width="3.6640625" customWidth="1"/>
    <col min="2" max="2" width="15.83203125" style="213" customWidth="1"/>
    <col min="3" max="3" width="20.1640625" style="213" customWidth="1"/>
    <col min="4" max="4" width="7.1640625" style="183" customWidth="1"/>
    <col min="5" max="5" width="14.83203125" customWidth="1"/>
    <col min="6" max="6" width="9.83203125" customWidth="1"/>
    <col min="7" max="7" width="15.83203125" customWidth="1"/>
    <col min="8" max="8" width="8" customWidth="1"/>
    <col min="9" max="9" width="9.6640625" customWidth="1"/>
    <col min="11" max="11" width="13.1640625" customWidth="1"/>
    <col min="12" max="12" width="11" customWidth="1"/>
    <col min="13" max="13" width="30.5" style="38" customWidth="1"/>
    <col min="14" max="14" width="15.83203125" customWidth="1"/>
  </cols>
  <sheetData>
    <row r="1" spans="1:15" s="189" customFormat="1" ht="43" customHeight="1" x14ac:dyDescent="0.2">
      <c r="A1" s="184" t="s">
        <v>264</v>
      </c>
      <c r="B1" s="185" t="s">
        <v>265</v>
      </c>
      <c r="C1" s="185" t="s">
        <v>266</v>
      </c>
      <c r="D1" s="186" t="s">
        <v>267</v>
      </c>
      <c r="E1" s="184" t="s">
        <v>268</v>
      </c>
      <c r="F1" s="184" t="s">
        <v>269</v>
      </c>
      <c r="G1" s="295" t="s">
        <v>270</v>
      </c>
      <c r="H1" s="296"/>
      <c r="I1" s="297" t="s">
        <v>271</v>
      </c>
      <c r="J1" s="298"/>
      <c r="K1" s="297" t="s">
        <v>272</v>
      </c>
      <c r="L1" s="298"/>
      <c r="M1" s="187" t="s">
        <v>273</v>
      </c>
      <c r="N1" s="184" t="s">
        <v>274</v>
      </c>
      <c r="O1" s="188"/>
    </row>
    <row r="2" spans="1:15" x14ac:dyDescent="0.2">
      <c r="A2" s="1">
        <v>1</v>
      </c>
      <c r="B2" s="190" t="s">
        <v>275</v>
      </c>
      <c r="C2" s="190" t="s">
        <v>276</v>
      </c>
      <c r="D2" s="191">
        <v>5.73</v>
      </c>
      <c r="E2" s="1" t="s">
        <v>277</v>
      </c>
      <c r="F2" s="1" t="s">
        <v>278</v>
      </c>
      <c r="G2" s="192" t="s">
        <v>279</v>
      </c>
      <c r="H2" s="193" t="s">
        <v>115</v>
      </c>
      <c r="I2" s="194" t="s">
        <v>280</v>
      </c>
      <c r="J2" s="195" t="s">
        <v>113</v>
      </c>
      <c r="K2" s="1" t="s">
        <v>281</v>
      </c>
      <c r="L2" s="196" t="s">
        <v>67</v>
      </c>
      <c r="M2" s="22" t="s">
        <v>282</v>
      </c>
      <c r="N2" s="1" t="s">
        <v>283</v>
      </c>
    </row>
    <row r="3" spans="1:15" x14ac:dyDescent="0.2">
      <c r="A3" s="1">
        <v>2</v>
      </c>
      <c r="B3" s="190" t="s">
        <v>284</v>
      </c>
      <c r="C3" s="190" t="s">
        <v>285</v>
      </c>
      <c r="D3" s="191">
        <v>21.37</v>
      </c>
      <c r="E3" s="1" t="s">
        <v>277</v>
      </c>
      <c r="F3" s="1" t="s">
        <v>278</v>
      </c>
      <c r="G3" s="192" t="s">
        <v>279</v>
      </c>
      <c r="H3" s="193" t="s">
        <v>115</v>
      </c>
      <c r="I3" s="194" t="s">
        <v>280</v>
      </c>
      <c r="J3" s="195" t="s">
        <v>113</v>
      </c>
      <c r="K3" s="1" t="s">
        <v>286</v>
      </c>
      <c r="L3" s="22" t="s">
        <v>36</v>
      </c>
      <c r="M3" s="22" t="s">
        <v>287</v>
      </c>
      <c r="N3" s="1" t="s">
        <v>288</v>
      </c>
    </row>
    <row r="4" spans="1:15" x14ac:dyDescent="0.2">
      <c r="A4" s="1">
        <v>3</v>
      </c>
      <c r="B4" s="190" t="s">
        <v>289</v>
      </c>
      <c r="C4" s="190" t="s">
        <v>5</v>
      </c>
      <c r="D4" s="191">
        <v>4.21</v>
      </c>
      <c r="E4" s="1" t="s">
        <v>277</v>
      </c>
      <c r="F4" s="1" t="s">
        <v>278</v>
      </c>
      <c r="G4" s="192" t="s">
        <v>290</v>
      </c>
      <c r="H4" s="197" t="s">
        <v>114</v>
      </c>
      <c r="I4" s="194" t="s">
        <v>280</v>
      </c>
      <c r="J4" s="195" t="s">
        <v>113</v>
      </c>
      <c r="K4" s="1" t="s">
        <v>291</v>
      </c>
      <c r="L4" s="196" t="s">
        <v>67</v>
      </c>
      <c r="M4" s="22" t="s">
        <v>282</v>
      </c>
      <c r="N4" s="1" t="s">
        <v>292</v>
      </c>
    </row>
    <row r="5" spans="1:15" x14ac:dyDescent="0.2">
      <c r="A5" s="1">
        <v>4</v>
      </c>
      <c r="B5" s="190" t="s">
        <v>293</v>
      </c>
      <c r="C5" s="190" t="s">
        <v>294</v>
      </c>
      <c r="D5" s="191">
        <v>3.55</v>
      </c>
      <c r="E5" s="1" t="s">
        <v>277</v>
      </c>
      <c r="F5" s="1" t="s">
        <v>278</v>
      </c>
      <c r="G5" s="192" t="s">
        <v>295</v>
      </c>
      <c r="H5" s="198" t="s">
        <v>296</v>
      </c>
      <c r="I5" s="194" t="s">
        <v>280</v>
      </c>
      <c r="J5" s="195" t="s">
        <v>113</v>
      </c>
      <c r="K5" s="1" t="s">
        <v>281</v>
      </c>
      <c r="L5" s="196" t="s">
        <v>67</v>
      </c>
      <c r="M5" s="22" t="s">
        <v>282</v>
      </c>
      <c r="N5" s="1" t="s">
        <v>292</v>
      </c>
    </row>
    <row r="6" spans="1:15" x14ac:dyDescent="0.2">
      <c r="A6" s="1">
        <v>5</v>
      </c>
      <c r="B6" s="190" t="s">
        <v>297</v>
      </c>
      <c r="C6" s="190" t="s">
        <v>298</v>
      </c>
      <c r="D6" s="191">
        <v>11.260000000000002</v>
      </c>
      <c r="E6" s="1" t="s">
        <v>277</v>
      </c>
      <c r="F6" s="1" t="s">
        <v>278</v>
      </c>
      <c r="G6" s="192" t="s">
        <v>299</v>
      </c>
      <c r="H6" s="199" t="s">
        <v>67</v>
      </c>
      <c r="I6" s="194" t="s">
        <v>280</v>
      </c>
      <c r="J6" s="195" t="s">
        <v>113</v>
      </c>
      <c r="K6" s="1" t="s">
        <v>281</v>
      </c>
      <c r="L6" s="196" t="s">
        <v>67</v>
      </c>
      <c r="M6" s="22" t="s">
        <v>287</v>
      </c>
      <c r="N6" s="1" t="s">
        <v>292</v>
      </c>
    </row>
    <row r="7" spans="1:15" x14ac:dyDescent="0.2">
      <c r="A7" s="1">
        <v>6</v>
      </c>
      <c r="B7" s="190" t="s">
        <v>300</v>
      </c>
      <c r="C7" s="190" t="s">
        <v>5</v>
      </c>
      <c r="D7" s="191">
        <v>4.5199999999999996</v>
      </c>
      <c r="E7" s="1" t="s">
        <v>277</v>
      </c>
      <c r="F7" s="1" t="s">
        <v>278</v>
      </c>
      <c r="G7" s="1" t="s">
        <v>301</v>
      </c>
      <c r="H7" s="200" t="s">
        <v>113</v>
      </c>
      <c r="I7" s="194" t="s">
        <v>302</v>
      </c>
      <c r="J7" s="201" t="s">
        <v>303</v>
      </c>
      <c r="K7" s="1" t="s">
        <v>286</v>
      </c>
      <c r="L7" s="22" t="s">
        <v>36</v>
      </c>
      <c r="M7" s="22" t="s">
        <v>282</v>
      </c>
      <c r="N7" s="1" t="s">
        <v>304</v>
      </c>
    </row>
    <row r="8" spans="1:15" x14ac:dyDescent="0.2">
      <c r="A8" s="1">
        <v>7</v>
      </c>
      <c r="B8" s="190" t="s">
        <v>305</v>
      </c>
      <c r="C8" s="190" t="s">
        <v>306</v>
      </c>
      <c r="D8" s="191">
        <v>11.93</v>
      </c>
      <c r="E8" s="1" t="s">
        <v>277</v>
      </c>
      <c r="F8" s="1" t="s">
        <v>278</v>
      </c>
      <c r="G8" s="192" t="s">
        <v>290</v>
      </c>
      <c r="H8" s="197" t="s">
        <v>114</v>
      </c>
      <c r="I8" s="194" t="s">
        <v>307</v>
      </c>
      <c r="J8" s="201" t="s">
        <v>303</v>
      </c>
      <c r="K8" s="1" t="s">
        <v>281</v>
      </c>
      <c r="L8" s="196" t="s">
        <v>67</v>
      </c>
      <c r="M8" s="22" t="s">
        <v>282</v>
      </c>
      <c r="N8" s="1" t="s">
        <v>292</v>
      </c>
    </row>
    <row r="9" spans="1:15" x14ac:dyDescent="0.2">
      <c r="A9" s="1">
        <v>8</v>
      </c>
      <c r="B9" s="190" t="s">
        <v>308</v>
      </c>
      <c r="C9" s="190" t="s">
        <v>309</v>
      </c>
      <c r="D9" s="191">
        <v>6.38</v>
      </c>
      <c r="E9" s="1" t="s">
        <v>277</v>
      </c>
      <c r="F9" s="1" t="s">
        <v>278</v>
      </c>
      <c r="G9" s="1" t="s">
        <v>301</v>
      </c>
      <c r="H9" s="200" t="s">
        <v>113</v>
      </c>
      <c r="I9" s="194" t="s">
        <v>310</v>
      </c>
      <c r="J9" s="202" t="s">
        <v>115</v>
      </c>
      <c r="K9" s="1" t="s">
        <v>286</v>
      </c>
      <c r="L9" s="22" t="s">
        <v>36</v>
      </c>
      <c r="M9" s="203" t="s">
        <v>311</v>
      </c>
      <c r="N9" s="1" t="s">
        <v>292</v>
      </c>
    </row>
    <row r="10" spans="1:15" x14ac:dyDescent="0.2">
      <c r="A10" s="1">
        <v>9</v>
      </c>
      <c r="B10" s="190" t="s">
        <v>312</v>
      </c>
      <c r="C10" s="190" t="s">
        <v>276</v>
      </c>
      <c r="D10" s="191">
        <v>10.029999999999999</v>
      </c>
      <c r="E10" s="1" t="s">
        <v>277</v>
      </c>
      <c r="F10" s="1" t="s">
        <v>278</v>
      </c>
      <c r="G10" s="192" t="s">
        <v>279</v>
      </c>
      <c r="H10" s="193" t="s">
        <v>115</v>
      </c>
      <c r="I10" s="194" t="s">
        <v>280</v>
      </c>
      <c r="J10" s="195" t="s">
        <v>113</v>
      </c>
      <c r="K10" s="1" t="s">
        <v>286</v>
      </c>
      <c r="L10" s="22" t="s">
        <v>36</v>
      </c>
      <c r="M10" s="22" t="s">
        <v>311</v>
      </c>
      <c r="N10" s="1" t="s">
        <v>292</v>
      </c>
    </row>
    <row r="11" spans="1:15" x14ac:dyDescent="0.2">
      <c r="A11" s="1">
        <v>10</v>
      </c>
      <c r="B11" s="190" t="s">
        <v>313</v>
      </c>
      <c r="C11" s="190" t="s">
        <v>5</v>
      </c>
      <c r="D11" s="191">
        <v>12.65</v>
      </c>
      <c r="E11" s="1" t="s">
        <v>277</v>
      </c>
      <c r="F11" s="1" t="s">
        <v>278</v>
      </c>
      <c r="G11" s="192" t="s">
        <v>299</v>
      </c>
      <c r="H11" s="199" t="s">
        <v>67</v>
      </c>
      <c r="I11" s="194" t="s">
        <v>302</v>
      </c>
      <c r="J11" s="201" t="s">
        <v>303</v>
      </c>
      <c r="K11" s="1" t="s">
        <v>286</v>
      </c>
      <c r="L11" s="22" t="s">
        <v>36</v>
      </c>
      <c r="M11" s="22" t="s">
        <v>287</v>
      </c>
      <c r="N11" s="1" t="s">
        <v>292</v>
      </c>
    </row>
    <row r="12" spans="1:15" x14ac:dyDescent="0.2">
      <c r="A12" s="1">
        <v>11</v>
      </c>
      <c r="B12" s="190" t="s">
        <v>314</v>
      </c>
      <c r="C12" s="190" t="s">
        <v>315</v>
      </c>
      <c r="D12" s="191">
        <v>6.26</v>
      </c>
      <c r="E12" s="1" t="s">
        <v>316</v>
      </c>
      <c r="F12" s="1" t="s">
        <v>316</v>
      </c>
      <c r="G12" s="1" t="s">
        <v>301</v>
      </c>
      <c r="H12" s="200" t="s">
        <v>113</v>
      </c>
      <c r="I12" s="194" t="s">
        <v>280</v>
      </c>
      <c r="J12" s="195" t="s">
        <v>113</v>
      </c>
      <c r="K12" s="1" t="s">
        <v>291</v>
      </c>
      <c r="L12" s="196" t="s">
        <v>67</v>
      </c>
      <c r="M12" s="22" t="s">
        <v>282</v>
      </c>
      <c r="N12" s="1" t="s">
        <v>292</v>
      </c>
    </row>
    <row r="13" spans="1:15" x14ac:dyDescent="0.2">
      <c r="A13" s="1">
        <v>12</v>
      </c>
      <c r="B13" s="190" t="s">
        <v>317</v>
      </c>
      <c r="C13" s="190" t="s">
        <v>309</v>
      </c>
      <c r="D13" s="191">
        <v>7.32</v>
      </c>
      <c r="E13" s="1" t="s">
        <v>277</v>
      </c>
      <c r="F13" s="1" t="s">
        <v>278</v>
      </c>
      <c r="G13" s="192" t="s">
        <v>290</v>
      </c>
      <c r="H13" s="197" t="s">
        <v>114</v>
      </c>
      <c r="I13" s="194" t="s">
        <v>310</v>
      </c>
      <c r="J13" s="202" t="s">
        <v>115</v>
      </c>
      <c r="K13" s="1" t="s">
        <v>281</v>
      </c>
      <c r="L13" s="196" t="s">
        <v>67</v>
      </c>
      <c r="M13" s="22" t="s">
        <v>282</v>
      </c>
      <c r="N13" s="1" t="s">
        <v>292</v>
      </c>
    </row>
    <row r="14" spans="1:15" x14ac:dyDescent="0.2">
      <c r="A14" s="1">
        <v>13</v>
      </c>
      <c r="B14" s="190" t="s">
        <v>318</v>
      </c>
      <c r="C14" s="190" t="s">
        <v>309</v>
      </c>
      <c r="D14" s="191">
        <v>2.99</v>
      </c>
      <c r="E14" s="1" t="s">
        <v>277</v>
      </c>
      <c r="F14" s="1" t="s">
        <v>278</v>
      </c>
      <c r="G14" s="1" t="s">
        <v>301</v>
      </c>
      <c r="H14" s="200" t="s">
        <v>113</v>
      </c>
      <c r="I14" s="194" t="s">
        <v>310</v>
      </c>
      <c r="J14" s="202" t="s">
        <v>115</v>
      </c>
      <c r="K14" s="1" t="s">
        <v>286</v>
      </c>
      <c r="L14" s="22" t="s">
        <v>36</v>
      </c>
      <c r="M14" s="22" t="s">
        <v>282</v>
      </c>
      <c r="N14" s="1" t="s">
        <v>292</v>
      </c>
    </row>
    <row r="15" spans="1:15" x14ac:dyDescent="0.2">
      <c r="A15" s="1">
        <v>14</v>
      </c>
      <c r="B15" s="190" t="s">
        <v>319</v>
      </c>
      <c r="C15" s="190" t="s">
        <v>309</v>
      </c>
      <c r="D15" s="191">
        <v>3.78</v>
      </c>
      <c r="E15" s="1" t="s">
        <v>277</v>
      </c>
      <c r="F15" s="1" t="s">
        <v>278</v>
      </c>
      <c r="G15" s="192" t="s">
        <v>295</v>
      </c>
      <c r="H15" s="198" t="s">
        <v>296</v>
      </c>
      <c r="I15" s="194" t="s">
        <v>320</v>
      </c>
      <c r="J15" s="204" t="s">
        <v>67</v>
      </c>
      <c r="K15" s="1" t="s">
        <v>286</v>
      </c>
      <c r="L15" s="22" t="s">
        <v>36</v>
      </c>
      <c r="M15" s="22" t="s">
        <v>282</v>
      </c>
      <c r="N15" s="1" t="s">
        <v>292</v>
      </c>
    </row>
    <row r="16" spans="1:15" x14ac:dyDescent="0.2">
      <c r="A16" s="1">
        <v>15</v>
      </c>
      <c r="B16" s="190" t="s">
        <v>321</v>
      </c>
      <c r="C16" s="190" t="s">
        <v>5</v>
      </c>
      <c r="D16" s="191">
        <v>4.6399999999999997</v>
      </c>
      <c r="E16" s="1" t="s">
        <v>277</v>
      </c>
      <c r="F16" s="1" t="s">
        <v>278</v>
      </c>
      <c r="G16" s="192" t="s">
        <v>299</v>
      </c>
      <c r="H16" s="199" t="s">
        <v>67</v>
      </c>
      <c r="I16" s="194" t="s">
        <v>310</v>
      </c>
      <c r="J16" s="202" t="s">
        <v>115</v>
      </c>
      <c r="K16" s="1" t="s">
        <v>286</v>
      </c>
      <c r="L16" s="22" t="s">
        <v>36</v>
      </c>
      <c r="M16" s="22" t="s">
        <v>287</v>
      </c>
      <c r="N16" s="1" t="s">
        <v>292</v>
      </c>
    </row>
    <row r="17" spans="1:14" x14ac:dyDescent="0.2">
      <c r="A17" s="1">
        <v>16</v>
      </c>
      <c r="B17" s="190" t="s">
        <v>322</v>
      </c>
      <c r="C17" s="190" t="s">
        <v>5</v>
      </c>
      <c r="D17" s="191">
        <v>2.86</v>
      </c>
      <c r="E17" s="1" t="s">
        <v>277</v>
      </c>
      <c r="F17" s="1" t="s">
        <v>278</v>
      </c>
      <c r="G17" s="192" t="s">
        <v>279</v>
      </c>
      <c r="H17" s="193" t="s">
        <v>115</v>
      </c>
      <c r="I17" s="194" t="s">
        <v>280</v>
      </c>
      <c r="J17" s="195" t="s">
        <v>113</v>
      </c>
      <c r="K17" s="1" t="s">
        <v>281</v>
      </c>
      <c r="L17" s="196" t="s">
        <v>67</v>
      </c>
      <c r="M17" s="22" t="s">
        <v>282</v>
      </c>
      <c r="N17" s="1" t="s">
        <v>292</v>
      </c>
    </row>
    <row r="18" spans="1:14" x14ac:dyDescent="0.2">
      <c r="A18" s="1">
        <v>17</v>
      </c>
      <c r="B18" s="190" t="s">
        <v>323</v>
      </c>
      <c r="C18" s="190" t="s">
        <v>5</v>
      </c>
      <c r="D18" s="191">
        <v>19.45</v>
      </c>
      <c r="E18" s="1" t="s">
        <v>277</v>
      </c>
      <c r="F18" s="1" t="s">
        <v>278</v>
      </c>
      <c r="G18" s="192" t="s">
        <v>290</v>
      </c>
      <c r="H18" s="197" t="s">
        <v>114</v>
      </c>
      <c r="I18" s="194" t="s">
        <v>280</v>
      </c>
      <c r="J18" s="195" t="s">
        <v>113</v>
      </c>
      <c r="K18" s="1" t="s">
        <v>286</v>
      </c>
      <c r="L18" s="22" t="s">
        <v>36</v>
      </c>
      <c r="M18" s="22" t="s">
        <v>282</v>
      </c>
      <c r="N18" s="1" t="s">
        <v>292</v>
      </c>
    </row>
    <row r="19" spans="1:14" x14ac:dyDescent="0.2">
      <c r="A19" s="1">
        <v>18</v>
      </c>
      <c r="B19" s="190" t="s">
        <v>324</v>
      </c>
      <c r="C19" s="190" t="s">
        <v>5</v>
      </c>
      <c r="D19" s="191">
        <v>2.63</v>
      </c>
      <c r="E19" s="1" t="s">
        <v>277</v>
      </c>
      <c r="F19" s="1" t="s">
        <v>278</v>
      </c>
      <c r="G19" s="192" t="s">
        <v>295</v>
      </c>
      <c r="H19" s="198" t="s">
        <v>296</v>
      </c>
      <c r="I19" s="194" t="s">
        <v>320</v>
      </c>
      <c r="J19" s="204" t="s">
        <v>67</v>
      </c>
      <c r="K19" s="1" t="s">
        <v>286</v>
      </c>
      <c r="L19" s="22" t="s">
        <v>36</v>
      </c>
      <c r="M19" s="22" t="s">
        <v>282</v>
      </c>
      <c r="N19" s="1" t="s">
        <v>292</v>
      </c>
    </row>
    <row r="20" spans="1:14" x14ac:dyDescent="0.2">
      <c r="A20" s="1">
        <v>19</v>
      </c>
      <c r="B20" s="190" t="s">
        <v>325</v>
      </c>
      <c r="C20" s="190" t="s">
        <v>5</v>
      </c>
      <c r="D20" s="191">
        <v>1.37</v>
      </c>
      <c r="E20" s="1" t="s">
        <v>277</v>
      </c>
      <c r="F20" s="1" t="s">
        <v>278</v>
      </c>
      <c r="G20" s="192" t="s">
        <v>279</v>
      </c>
      <c r="H20" s="193" t="s">
        <v>115</v>
      </c>
      <c r="I20" s="194" t="s">
        <v>320</v>
      </c>
      <c r="J20" s="204" t="s">
        <v>67</v>
      </c>
      <c r="K20" s="1" t="s">
        <v>286</v>
      </c>
      <c r="L20" s="22" t="s">
        <v>36</v>
      </c>
      <c r="M20" s="22" t="s">
        <v>282</v>
      </c>
      <c r="N20" s="1" t="s">
        <v>292</v>
      </c>
    </row>
    <row r="21" spans="1:14" x14ac:dyDescent="0.2">
      <c r="A21" s="1">
        <v>20</v>
      </c>
      <c r="B21" s="190" t="s">
        <v>326</v>
      </c>
      <c r="C21" s="190" t="s">
        <v>5</v>
      </c>
      <c r="D21" s="191">
        <v>1.98</v>
      </c>
      <c r="E21" s="1" t="s">
        <v>277</v>
      </c>
      <c r="F21" s="1" t="s">
        <v>278</v>
      </c>
      <c r="G21" s="192" t="s">
        <v>279</v>
      </c>
      <c r="H21" s="193" t="s">
        <v>115</v>
      </c>
      <c r="I21" s="194" t="s">
        <v>310</v>
      </c>
      <c r="J21" s="202" t="s">
        <v>115</v>
      </c>
      <c r="K21" s="1" t="s">
        <v>286</v>
      </c>
      <c r="L21" s="22" t="s">
        <v>36</v>
      </c>
      <c r="M21" s="22" t="s">
        <v>282</v>
      </c>
      <c r="N21" s="1" t="s">
        <v>292</v>
      </c>
    </row>
    <row r="22" spans="1:14" x14ac:dyDescent="0.2">
      <c r="A22" s="1">
        <v>21</v>
      </c>
      <c r="B22" s="190" t="s">
        <v>327</v>
      </c>
      <c r="C22" s="190" t="s">
        <v>5</v>
      </c>
      <c r="D22" s="191">
        <v>1.63</v>
      </c>
      <c r="E22" s="1" t="s">
        <v>277</v>
      </c>
      <c r="F22" s="1" t="s">
        <v>278</v>
      </c>
      <c r="G22" s="192" t="s">
        <v>290</v>
      </c>
      <c r="H22" s="197" t="s">
        <v>114</v>
      </c>
      <c r="I22" s="194" t="s">
        <v>280</v>
      </c>
      <c r="J22" s="195" t="s">
        <v>113</v>
      </c>
      <c r="K22" s="1" t="s">
        <v>328</v>
      </c>
      <c r="L22" s="196" t="s">
        <v>67</v>
      </c>
      <c r="M22" s="22" t="s">
        <v>311</v>
      </c>
      <c r="N22" s="1" t="s">
        <v>292</v>
      </c>
    </row>
    <row r="23" spans="1:14" x14ac:dyDescent="0.2">
      <c r="A23" s="1">
        <v>22</v>
      </c>
      <c r="B23" s="190" t="s">
        <v>329</v>
      </c>
      <c r="C23" s="190" t="s">
        <v>5</v>
      </c>
      <c r="D23" s="191">
        <v>3.61</v>
      </c>
      <c r="E23" s="1" t="s">
        <v>277</v>
      </c>
      <c r="F23" s="1" t="s">
        <v>278</v>
      </c>
      <c r="G23" s="192" t="s">
        <v>279</v>
      </c>
      <c r="H23" s="193" t="s">
        <v>115</v>
      </c>
      <c r="I23" s="194" t="s">
        <v>280</v>
      </c>
      <c r="J23" s="195" t="s">
        <v>113</v>
      </c>
      <c r="K23" s="1" t="s">
        <v>286</v>
      </c>
      <c r="L23" s="22" t="s">
        <v>36</v>
      </c>
      <c r="M23" s="22" t="s">
        <v>282</v>
      </c>
      <c r="N23" s="1" t="s">
        <v>292</v>
      </c>
    </row>
    <row r="24" spans="1:14" x14ac:dyDescent="0.2">
      <c r="A24" s="1">
        <v>23</v>
      </c>
      <c r="B24" s="190" t="s">
        <v>330</v>
      </c>
      <c r="C24" s="190" t="s">
        <v>315</v>
      </c>
      <c r="D24" s="191">
        <v>6.2299999999999995</v>
      </c>
      <c r="E24" s="1" t="s">
        <v>277</v>
      </c>
      <c r="F24" s="1" t="s">
        <v>278</v>
      </c>
      <c r="G24" s="192" t="s">
        <v>279</v>
      </c>
      <c r="H24" s="193" t="s">
        <v>115</v>
      </c>
      <c r="I24" s="194" t="s">
        <v>280</v>
      </c>
      <c r="J24" s="195" t="s">
        <v>113</v>
      </c>
      <c r="K24" s="1" t="s">
        <v>286</v>
      </c>
      <c r="L24" s="22" t="s">
        <v>36</v>
      </c>
      <c r="M24" s="22" t="s">
        <v>287</v>
      </c>
      <c r="N24" s="1" t="s">
        <v>292</v>
      </c>
    </row>
    <row r="25" spans="1:14" x14ac:dyDescent="0.2">
      <c r="A25" s="1">
        <v>24</v>
      </c>
      <c r="B25" s="190" t="s">
        <v>331</v>
      </c>
      <c r="C25" s="190" t="s">
        <v>332</v>
      </c>
      <c r="D25" s="191">
        <v>5.41</v>
      </c>
      <c r="E25" s="1" t="s">
        <v>277</v>
      </c>
      <c r="F25" s="1" t="s">
        <v>278</v>
      </c>
      <c r="G25" s="192" t="s">
        <v>295</v>
      </c>
      <c r="H25" s="198" t="s">
        <v>296</v>
      </c>
      <c r="I25" s="194" t="s">
        <v>280</v>
      </c>
      <c r="J25" s="195" t="s">
        <v>113</v>
      </c>
      <c r="K25" s="1" t="s">
        <v>286</v>
      </c>
      <c r="L25" s="22" t="s">
        <v>36</v>
      </c>
      <c r="M25" s="22" t="s">
        <v>311</v>
      </c>
      <c r="N25" s="1" t="s">
        <v>292</v>
      </c>
    </row>
    <row r="26" spans="1:14" x14ac:dyDescent="0.2">
      <c r="A26" s="1">
        <v>25</v>
      </c>
      <c r="B26" s="190" t="s">
        <v>333</v>
      </c>
      <c r="C26" s="190" t="s">
        <v>334</v>
      </c>
      <c r="D26" s="191">
        <v>6.3100000000000005</v>
      </c>
      <c r="E26" s="1" t="s">
        <v>277</v>
      </c>
      <c r="F26" s="1" t="s">
        <v>278</v>
      </c>
      <c r="G26" s="1" t="s">
        <v>301</v>
      </c>
      <c r="H26" s="200" t="s">
        <v>113</v>
      </c>
      <c r="I26" s="194" t="s">
        <v>280</v>
      </c>
      <c r="J26" s="195" t="s">
        <v>113</v>
      </c>
      <c r="K26" s="1" t="s">
        <v>286</v>
      </c>
      <c r="L26" s="22" t="s">
        <v>36</v>
      </c>
      <c r="M26" s="22" t="s">
        <v>282</v>
      </c>
      <c r="N26" s="1" t="s">
        <v>292</v>
      </c>
    </row>
    <row r="27" spans="1:14" x14ac:dyDescent="0.2">
      <c r="A27" s="1">
        <v>26</v>
      </c>
      <c r="B27" s="190" t="s">
        <v>335</v>
      </c>
      <c r="C27" s="190" t="s">
        <v>309</v>
      </c>
      <c r="D27" s="191">
        <v>7.65</v>
      </c>
      <c r="E27" s="1" t="s">
        <v>277</v>
      </c>
      <c r="F27" s="1" t="s">
        <v>278</v>
      </c>
      <c r="G27" s="192" t="s">
        <v>290</v>
      </c>
      <c r="H27" s="197" t="s">
        <v>114</v>
      </c>
      <c r="I27" s="194" t="s">
        <v>280</v>
      </c>
      <c r="J27" s="195" t="s">
        <v>113</v>
      </c>
      <c r="K27" s="1" t="s">
        <v>286</v>
      </c>
      <c r="L27" s="22" t="s">
        <v>36</v>
      </c>
      <c r="M27" s="22" t="s">
        <v>282</v>
      </c>
      <c r="N27" s="1" t="s">
        <v>292</v>
      </c>
    </row>
    <row r="28" spans="1:14" x14ac:dyDescent="0.2">
      <c r="A28" s="1">
        <v>27</v>
      </c>
      <c r="B28" s="190" t="s">
        <v>336</v>
      </c>
      <c r="C28" s="190" t="s">
        <v>337</v>
      </c>
      <c r="D28" s="191">
        <v>12.83</v>
      </c>
      <c r="E28" s="1" t="s">
        <v>277</v>
      </c>
      <c r="F28" s="1" t="s">
        <v>278</v>
      </c>
      <c r="G28" s="192" t="s">
        <v>290</v>
      </c>
      <c r="H28" s="197" t="s">
        <v>114</v>
      </c>
      <c r="I28" s="194" t="s">
        <v>310</v>
      </c>
      <c r="J28" s="202" t="s">
        <v>115</v>
      </c>
      <c r="K28" s="1" t="s">
        <v>328</v>
      </c>
      <c r="L28" s="196" t="s">
        <v>67</v>
      </c>
      <c r="M28" s="22" t="s">
        <v>287</v>
      </c>
      <c r="N28" s="1" t="s">
        <v>304</v>
      </c>
    </row>
    <row r="29" spans="1:14" x14ac:dyDescent="0.2">
      <c r="A29" s="1">
        <v>28</v>
      </c>
      <c r="B29" s="190" t="s">
        <v>338</v>
      </c>
      <c r="C29" s="190" t="s">
        <v>309</v>
      </c>
      <c r="D29" s="191">
        <v>13.11</v>
      </c>
      <c r="E29" s="1" t="s">
        <v>277</v>
      </c>
      <c r="F29" s="1" t="s">
        <v>278</v>
      </c>
      <c r="G29" s="1" t="s">
        <v>301</v>
      </c>
      <c r="H29" s="200" t="s">
        <v>113</v>
      </c>
      <c r="I29" s="194" t="s">
        <v>280</v>
      </c>
      <c r="J29" s="195" t="s">
        <v>113</v>
      </c>
      <c r="K29" s="1" t="s">
        <v>339</v>
      </c>
      <c r="L29" s="22" t="s">
        <v>36</v>
      </c>
      <c r="M29" s="22" t="s">
        <v>282</v>
      </c>
      <c r="N29" s="1" t="s">
        <v>283</v>
      </c>
    </row>
    <row r="30" spans="1:14" x14ac:dyDescent="0.2">
      <c r="A30" s="1">
        <v>29</v>
      </c>
      <c r="B30" s="190" t="s">
        <v>340</v>
      </c>
      <c r="C30" s="190" t="s">
        <v>309</v>
      </c>
      <c r="D30" s="191">
        <v>2.68</v>
      </c>
      <c r="E30" s="1" t="s">
        <v>277</v>
      </c>
      <c r="F30" s="1" t="s">
        <v>278</v>
      </c>
      <c r="G30" s="192" t="s">
        <v>279</v>
      </c>
      <c r="H30" s="193" t="s">
        <v>115</v>
      </c>
      <c r="I30" s="194" t="s">
        <v>280</v>
      </c>
      <c r="J30" s="195" t="s">
        <v>113</v>
      </c>
      <c r="K30" s="1" t="s">
        <v>339</v>
      </c>
      <c r="L30" s="22" t="s">
        <v>36</v>
      </c>
      <c r="M30" s="22" t="s">
        <v>282</v>
      </c>
      <c r="N30" s="1" t="s">
        <v>283</v>
      </c>
    </row>
    <row r="31" spans="1:14" x14ac:dyDescent="0.2">
      <c r="A31" s="1">
        <v>30</v>
      </c>
      <c r="B31" s="190" t="s">
        <v>341</v>
      </c>
      <c r="C31" s="190" t="s">
        <v>309</v>
      </c>
      <c r="D31" s="191">
        <v>5.88</v>
      </c>
      <c r="E31" s="1" t="s">
        <v>277</v>
      </c>
      <c r="F31" s="1" t="s">
        <v>278</v>
      </c>
      <c r="G31" s="192" t="s">
        <v>290</v>
      </c>
      <c r="H31" s="197" t="s">
        <v>114</v>
      </c>
      <c r="I31" s="194" t="s">
        <v>280</v>
      </c>
      <c r="J31" s="195" t="s">
        <v>113</v>
      </c>
      <c r="K31" s="1" t="s">
        <v>286</v>
      </c>
      <c r="L31" s="22" t="s">
        <v>36</v>
      </c>
      <c r="M31" s="22" t="s">
        <v>282</v>
      </c>
      <c r="N31" s="1" t="s">
        <v>283</v>
      </c>
    </row>
    <row r="32" spans="1:14" x14ac:dyDescent="0.2">
      <c r="A32" s="1">
        <v>31</v>
      </c>
      <c r="B32" s="190" t="s">
        <v>342</v>
      </c>
      <c r="C32" s="190" t="s">
        <v>309</v>
      </c>
      <c r="D32" s="191">
        <v>9.5299999999999994</v>
      </c>
      <c r="E32" s="1" t="s">
        <v>277</v>
      </c>
      <c r="F32" s="1" t="s">
        <v>278</v>
      </c>
      <c r="G32" s="1" t="s">
        <v>301</v>
      </c>
      <c r="H32" s="200" t="s">
        <v>113</v>
      </c>
      <c r="I32" s="194" t="s">
        <v>302</v>
      </c>
      <c r="J32" s="202" t="s">
        <v>115</v>
      </c>
      <c r="K32" s="1" t="s">
        <v>286</v>
      </c>
      <c r="L32" s="22" t="s">
        <v>36</v>
      </c>
      <c r="M32" s="22" t="s">
        <v>311</v>
      </c>
      <c r="N32" s="1" t="s">
        <v>288</v>
      </c>
    </row>
    <row r="33" spans="1:14" x14ac:dyDescent="0.2">
      <c r="A33" s="1">
        <v>32</v>
      </c>
      <c r="B33" s="190" t="s">
        <v>343</v>
      </c>
      <c r="C33" s="190" t="s">
        <v>344</v>
      </c>
      <c r="D33" s="191">
        <v>7.01</v>
      </c>
      <c r="E33" s="1" t="s">
        <v>277</v>
      </c>
      <c r="F33" s="1" t="s">
        <v>278</v>
      </c>
      <c r="G33" s="192" t="s">
        <v>299</v>
      </c>
      <c r="H33" s="199" t="s">
        <v>67</v>
      </c>
      <c r="I33" s="194" t="s">
        <v>280</v>
      </c>
      <c r="J33" s="195" t="s">
        <v>113</v>
      </c>
      <c r="K33" s="1" t="s">
        <v>286</v>
      </c>
      <c r="L33" s="22" t="s">
        <v>36</v>
      </c>
      <c r="M33" s="22" t="s">
        <v>282</v>
      </c>
      <c r="N33" s="1" t="s">
        <v>283</v>
      </c>
    </row>
    <row r="34" spans="1:14" x14ac:dyDescent="0.2">
      <c r="A34" s="1">
        <v>33</v>
      </c>
      <c r="B34" s="190" t="s">
        <v>345</v>
      </c>
      <c r="C34" s="190" t="s">
        <v>315</v>
      </c>
      <c r="D34" s="191">
        <v>4.6500000000000004</v>
      </c>
      <c r="E34" s="1" t="s">
        <v>277</v>
      </c>
      <c r="F34" s="1" t="s">
        <v>278</v>
      </c>
      <c r="G34" s="192" t="s">
        <v>299</v>
      </c>
      <c r="H34" s="199" t="s">
        <v>67</v>
      </c>
      <c r="I34" s="194" t="s">
        <v>302</v>
      </c>
      <c r="J34" s="201" t="s">
        <v>303</v>
      </c>
      <c r="K34" s="1" t="s">
        <v>286</v>
      </c>
      <c r="L34" s="22" t="s">
        <v>36</v>
      </c>
      <c r="M34" s="22" t="s">
        <v>311</v>
      </c>
      <c r="N34" s="1" t="s">
        <v>292</v>
      </c>
    </row>
    <row r="35" spans="1:14" x14ac:dyDescent="0.2">
      <c r="A35" s="1">
        <v>34</v>
      </c>
      <c r="B35" s="190" t="s">
        <v>346</v>
      </c>
      <c r="C35" s="190" t="s">
        <v>5</v>
      </c>
      <c r="D35" s="191">
        <v>2.65</v>
      </c>
      <c r="E35" s="1" t="s">
        <v>277</v>
      </c>
      <c r="F35" s="1" t="s">
        <v>278</v>
      </c>
      <c r="G35" s="192" t="s">
        <v>295</v>
      </c>
      <c r="H35" s="205" t="s">
        <v>296</v>
      </c>
      <c r="I35" s="194" t="s">
        <v>320</v>
      </c>
      <c r="J35" s="204" t="s">
        <v>67</v>
      </c>
      <c r="K35" s="1" t="s">
        <v>286</v>
      </c>
      <c r="L35" s="22" t="s">
        <v>36</v>
      </c>
      <c r="M35" s="22" t="s">
        <v>282</v>
      </c>
      <c r="N35" s="1" t="s">
        <v>304</v>
      </c>
    </row>
    <row r="36" spans="1:14" x14ac:dyDescent="0.2">
      <c r="A36" s="1">
        <v>35</v>
      </c>
      <c r="B36" s="190" t="s">
        <v>347</v>
      </c>
      <c r="C36" s="190" t="s">
        <v>309</v>
      </c>
      <c r="D36" s="191">
        <v>2.2000000000000002</v>
      </c>
      <c r="E36" s="1" t="s">
        <v>277</v>
      </c>
      <c r="F36" s="1" t="s">
        <v>278</v>
      </c>
      <c r="G36" s="192" t="s">
        <v>290</v>
      </c>
      <c r="H36" s="197" t="s">
        <v>114</v>
      </c>
      <c r="I36" s="194" t="s">
        <v>310</v>
      </c>
      <c r="J36" s="202" t="s">
        <v>115</v>
      </c>
      <c r="K36" s="1" t="s">
        <v>286</v>
      </c>
      <c r="L36" s="22" t="s">
        <v>36</v>
      </c>
      <c r="M36" s="22" t="s">
        <v>311</v>
      </c>
      <c r="N36" s="1" t="s">
        <v>292</v>
      </c>
    </row>
    <row r="37" spans="1:14" x14ac:dyDescent="0.2">
      <c r="A37" s="1">
        <v>36</v>
      </c>
      <c r="B37" s="190" t="s">
        <v>348</v>
      </c>
      <c r="C37" s="190" t="s">
        <v>298</v>
      </c>
      <c r="D37" s="191">
        <v>10.15</v>
      </c>
      <c r="E37" s="1" t="s">
        <v>277</v>
      </c>
      <c r="F37" s="1" t="s">
        <v>278</v>
      </c>
      <c r="G37" s="192" t="s">
        <v>290</v>
      </c>
      <c r="H37" s="197" t="s">
        <v>114</v>
      </c>
      <c r="I37" s="194" t="s">
        <v>349</v>
      </c>
      <c r="J37" s="22" t="s">
        <v>350</v>
      </c>
      <c r="K37" s="1" t="s">
        <v>286</v>
      </c>
      <c r="L37" s="22" t="s">
        <v>36</v>
      </c>
      <c r="M37" s="22" t="s">
        <v>311</v>
      </c>
      <c r="N37" s="1" t="s">
        <v>292</v>
      </c>
    </row>
    <row r="38" spans="1:14" x14ac:dyDescent="0.2">
      <c r="A38" s="1">
        <v>37</v>
      </c>
      <c r="B38" s="190" t="s">
        <v>351</v>
      </c>
      <c r="C38" s="190" t="s">
        <v>5</v>
      </c>
      <c r="D38" s="191">
        <v>2.98</v>
      </c>
      <c r="E38" s="1" t="s">
        <v>277</v>
      </c>
      <c r="F38" s="1" t="s">
        <v>278</v>
      </c>
      <c r="G38" s="192" t="s">
        <v>290</v>
      </c>
      <c r="H38" s="197" t="s">
        <v>114</v>
      </c>
      <c r="I38" s="194" t="s">
        <v>280</v>
      </c>
      <c r="J38" s="195" t="s">
        <v>113</v>
      </c>
      <c r="K38" s="1" t="s">
        <v>286</v>
      </c>
      <c r="L38" s="22" t="s">
        <v>36</v>
      </c>
      <c r="M38" s="22" t="s">
        <v>311</v>
      </c>
      <c r="N38" s="1" t="s">
        <v>292</v>
      </c>
    </row>
    <row r="39" spans="1:14" x14ac:dyDescent="0.2">
      <c r="A39" s="1">
        <v>38</v>
      </c>
      <c r="B39" s="190" t="s">
        <v>352</v>
      </c>
      <c r="C39" s="190" t="s">
        <v>19</v>
      </c>
      <c r="D39" s="191">
        <v>7.22</v>
      </c>
      <c r="E39" s="1" t="s">
        <v>277</v>
      </c>
      <c r="F39" s="1" t="s">
        <v>278</v>
      </c>
      <c r="G39" s="192" t="s">
        <v>290</v>
      </c>
      <c r="H39" s="197" t="s">
        <v>114</v>
      </c>
      <c r="I39" s="1" t="s">
        <v>302</v>
      </c>
      <c r="J39" s="201" t="s">
        <v>303</v>
      </c>
      <c r="K39" s="1" t="s">
        <v>286</v>
      </c>
      <c r="L39" s="22" t="s">
        <v>36</v>
      </c>
      <c r="M39" s="22" t="s">
        <v>282</v>
      </c>
      <c r="N39" s="1" t="s">
        <v>292</v>
      </c>
    </row>
    <row r="40" spans="1:14" x14ac:dyDescent="0.2">
      <c r="A40" s="1">
        <v>39</v>
      </c>
      <c r="B40" s="190" t="s">
        <v>353</v>
      </c>
      <c r="C40" s="190" t="s">
        <v>332</v>
      </c>
      <c r="D40" s="191">
        <v>3.92</v>
      </c>
      <c r="E40" s="1" t="s">
        <v>277</v>
      </c>
      <c r="F40" s="1" t="s">
        <v>278</v>
      </c>
      <c r="G40" s="192" t="s">
        <v>295</v>
      </c>
      <c r="H40" s="198" t="s">
        <v>296</v>
      </c>
      <c r="I40" s="1" t="s">
        <v>320</v>
      </c>
      <c r="J40" s="204" t="s">
        <v>67</v>
      </c>
      <c r="K40" s="1" t="s">
        <v>286</v>
      </c>
      <c r="L40" s="22" t="s">
        <v>36</v>
      </c>
      <c r="M40" s="22" t="s">
        <v>282</v>
      </c>
      <c r="N40" s="1" t="s">
        <v>292</v>
      </c>
    </row>
    <row r="41" spans="1:14" x14ac:dyDescent="0.2">
      <c r="A41" s="1">
        <v>40</v>
      </c>
      <c r="B41" s="190" t="s">
        <v>354</v>
      </c>
      <c r="C41" s="190" t="s">
        <v>5</v>
      </c>
      <c r="D41" s="191">
        <v>12.1</v>
      </c>
      <c r="E41" s="1" t="s">
        <v>277</v>
      </c>
      <c r="F41" s="1" t="s">
        <v>278</v>
      </c>
      <c r="G41" s="1" t="s">
        <v>301</v>
      </c>
      <c r="H41" s="200" t="s">
        <v>113</v>
      </c>
      <c r="I41" s="1" t="s">
        <v>310</v>
      </c>
      <c r="J41" s="202" t="s">
        <v>115</v>
      </c>
      <c r="K41" s="1" t="s">
        <v>286</v>
      </c>
      <c r="L41" s="22" t="s">
        <v>36</v>
      </c>
      <c r="M41" s="22" t="s">
        <v>282</v>
      </c>
      <c r="N41" s="1" t="s">
        <v>292</v>
      </c>
    </row>
    <row r="42" spans="1:14" x14ac:dyDescent="0.2">
      <c r="A42" s="1">
        <v>41</v>
      </c>
      <c r="B42" s="190" t="s">
        <v>355</v>
      </c>
      <c r="C42" s="190" t="s">
        <v>332</v>
      </c>
      <c r="D42" s="191">
        <v>4.32</v>
      </c>
      <c r="E42" s="1" t="s">
        <v>277</v>
      </c>
      <c r="F42" s="1" t="s">
        <v>278</v>
      </c>
      <c r="G42" s="192" t="s">
        <v>295</v>
      </c>
      <c r="H42" s="198" t="s">
        <v>296</v>
      </c>
      <c r="I42" s="1" t="s">
        <v>320</v>
      </c>
      <c r="J42" s="204" t="s">
        <v>67</v>
      </c>
      <c r="K42" s="1" t="s">
        <v>286</v>
      </c>
      <c r="L42" s="22" t="s">
        <v>36</v>
      </c>
      <c r="M42" s="22" t="s">
        <v>282</v>
      </c>
      <c r="N42" s="1" t="s">
        <v>292</v>
      </c>
    </row>
    <row r="43" spans="1:14" x14ac:dyDescent="0.2">
      <c r="A43" s="1">
        <v>42</v>
      </c>
      <c r="B43" s="190" t="s">
        <v>356</v>
      </c>
      <c r="C43" s="190" t="s">
        <v>357</v>
      </c>
      <c r="D43" s="191">
        <v>7.31</v>
      </c>
      <c r="E43" s="1" t="s">
        <v>277</v>
      </c>
      <c r="F43" s="1" t="s">
        <v>278</v>
      </c>
      <c r="G43" s="192" t="s">
        <v>279</v>
      </c>
      <c r="H43" s="193" t="s">
        <v>115</v>
      </c>
      <c r="I43" s="1" t="s">
        <v>320</v>
      </c>
      <c r="J43" s="204" t="s">
        <v>67</v>
      </c>
      <c r="K43" s="1" t="s">
        <v>328</v>
      </c>
      <c r="L43" s="22" t="s">
        <v>67</v>
      </c>
      <c r="M43" s="22" t="s">
        <v>311</v>
      </c>
      <c r="N43" s="1" t="s">
        <v>292</v>
      </c>
    </row>
    <row r="44" spans="1:14" x14ac:dyDescent="0.2">
      <c r="A44" s="1">
        <v>43</v>
      </c>
      <c r="B44" s="190" t="s">
        <v>358</v>
      </c>
      <c r="C44" s="190" t="s">
        <v>19</v>
      </c>
      <c r="D44" s="191">
        <v>6.77</v>
      </c>
      <c r="E44" s="1" t="s">
        <v>277</v>
      </c>
      <c r="F44" s="1" t="s">
        <v>278</v>
      </c>
      <c r="G44" s="192" t="s">
        <v>295</v>
      </c>
      <c r="H44" s="198" t="s">
        <v>296</v>
      </c>
      <c r="I44" s="1" t="s">
        <v>320</v>
      </c>
      <c r="J44" s="204" t="s">
        <v>67</v>
      </c>
      <c r="K44" s="1" t="s">
        <v>286</v>
      </c>
      <c r="L44" s="22" t="s">
        <v>36</v>
      </c>
      <c r="M44" s="22" t="s">
        <v>282</v>
      </c>
      <c r="N44" s="1" t="s">
        <v>292</v>
      </c>
    </row>
    <row r="45" spans="1:14" x14ac:dyDescent="0.2">
      <c r="A45" s="1">
        <v>44</v>
      </c>
      <c r="B45" s="190" t="s">
        <v>359</v>
      </c>
      <c r="C45" s="190" t="s">
        <v>19</v>
      </c>
      <c r="D45" s="191">
        <v>12.21</v>
      </c>
      <c r="E45" s="1" t="s">
        <v>277</v>
      </c>
      <c r="F45" s="1" t="s">
        <v>278</v>
      </c>
      <c r="G45" s="1" t="s">
        <v>301</v>
      </c>
      <c r="H45" s="200" t="s">
        <v>113</v>
      </c>
      <c r="I45" s="1" t="s">
        <v>310</v>
      </c>
      <c r="J45" s="202" t="s">
        <v>115</v>
      </c>
      <c r="K45" s="1" t="s">
        <v>286</v>
      </c>
      <c r="L45" s="22" t="s">
        <v>36</v>
      </c>
      <c r="M45" s="22" t="s">
        <v>311</v>
      </c>
      <c r="N45" s="1" t="s">
        <v>292</v>
      </c>
    </row>
    <row r="46" spans="1:14" x14ac:dyDescent="0.2">
      <c r="B46" s="206"/>
      <c r="C46" s="206"/>
      <c r="D46" s="207">
        <f>SUM(D2:D45)</f>
        <v>303.27</v>
      </c>
      <c r="G46" s="208"/>
      <c r="H46" s="208"/>
    </row>
    <row r="47" spans="1:14" x14ac:dyDescent="0.2">
      <c r="B47" s="206"/>
      <c r="C47" s="206"/>
      <c r="D47" s="207">
        <f>E47-D46</f>
        <v>209.73000000000002</v>
      </c>
      <c r="E47">
        <v>513</v>
      </c>
    </row>
    <row r="48" spans="1:14" x14ac:dyDescent="0.2">
      <c r="B48" s="206"/>
      <c r="C48" s="206"/>
      <c r="D48" s="207"/>
    </row>
    <row r="49" spans="2:9" x14ac:dyDescent="0.2">
      <c r="B49" s="206"/>
      <c r="C49" s="206"/>
      <c r="D49" s="207"/>
    </row>
    <row r="50" spans="2:9" x14ac:dyDescent="0.2">
      <c r="B50" s="206"/>
      <c r="C50" s="206"/>
      <c r="D50" s="207"/>
    </row>
    <row r="51" spans="2:9" x14ac:dyDescent="0.2">
      <c r="B51" s="206"/>
      <c r="C51" s="206"/>
      <c r="D51" s="207"/>
    </row>
    <row r="52" spans="2:9" x14ac:dyDescent="0.2">
      <c r="B52" s="206"/>
      <c r="C52" s="206"/>
      <c r="D52" s="207"/>
    </row>
    <row r="53" spans="2:9" x14ac:dyDescent="0.2">
      <c r="B53" s="206"/>
      <c r="C53" s="206"/>
      <c r="D53" s="207"/>
    </row>
    <row r="54" spans="2:9" x14ac:dyDescent="0.2">
      <c r="B54" s="209"/>
      <c r="C54" s="209"/>
      <c r="D54" s="210"/>
      <c r="F54" t="s">
        <v>360</v>
      </c>
    </row>
    <row r="55" spans="2:9" x14ac:dyDescent="0.2">
      <c r="B55" s="211"/>
      <c r="C55" s="211"/>
      <c r="D55" s="212"/>
      <c r="F55" t="s">
        <v>18</v>
      </c>
      <c r="G55" t="s">
        <v>361</v>
      </c>
      <c r="H55" t="s">
        <v>126</v>
      </c>
      <c r="I55" s="38" t="s">
        <v>362</v>
      </c>
    </row>
    <row r="56" spans="2:9" x14ac:dyDescent="0.2">
      <c r="B56" s="206"/>
      <c r="C56" s="206"/>
      <c r="D56" s="207"/>
      <c r="F56" s="38">
        <v>1</v>
      </c>
      <c r="G56" s="208" t="s">
        <v>36</v>
      </c>
      <c r="H56" s="208">
        <v>0</v>
      </c>
      <c r="I56">
        <f>H56/H63</f>
        <v>0</v>
      </c>
    </row>
    <row r="57" spans="2:9" x14ac:dyDescent="0.2">
      <c r="B57" s="206"/>
      <c r="C57" s="206"/>
      <c r="D57" s="207"/>
      <c r="F57" s="38">
        <v>2</v>
      </c>
      <c r="G57" s="208" t="s">
        <v>67</v>
      </c>
      <c r="H57" s="208">
        <v>5</v>
      </c>
      <c r="I57" s="111">
        <f>H57/H63</f>
        <v>0.11363636363636363</v>
      </c>
    </row>
    <row r="58" spans="2:9" x14ac:dyDescent="0.2">
      <c r="B58" s="206"/>
      <c r="C58" s="206"/>
      <c r="D58" s="207"/>
      <c r="F58" s="38">
        <v>3</v>
      </c>
      <c r="G58" s="208" t="s">
        <v>113</v>
      </c>
      <c r="H58">
        <v>9</v>
      </c>
      <c r="I58" s="111">
        <f>H58/H63</f>
        <v>0.20454545454545456</v>
      </c>
    </row>
    <row r="59" spans="2:9" x14ac:dyDescent="0.2">
      <c r="B59" s="206"/>
      <c r="C59" s="206"/>
      <c r="D59" s="207"/>
      <c r="F59" s="38">
        <v>4</v>
      </c>
      <c r="G59" s="208" t="s">
        <v>114</v>
      </c>
      <c r="H59" s="208">
        <v>12</v>
      </c>
      <c r="I59" s="111">
        <f>H59/H63</f>
        <v>0.27272727272727271</v>
      </c>
    </row>
    <row r="60" spans="2:9" x14ac:dyDescent="0.2">
      <c r="B60" s="206"/>
      <c r="C60" s="206"/>
      <c r="D60" s="207"/>
      <c r="F60" s="38">
        <v>5</v>
      </c>
      <c r="G60" s="208" t="s">
        <v>115</v>
      </c>
      <c r="H60" s="208">
        <v>10</v>
      </c>
      <c r="I60" s="111">
        <f>H60/H63</f>
        <v>0.22727272727272727</v>
      </c>
    </row>
    <row r="61" spans="2:9" x14ac:dyDescent="0.2">
      <c r="F61" s="38">
        <v>6</v>
      </c>
      <c r="G61" s="208" t="s">
        <v>296</v>
      </c>
      <c r="H61" s="208">
        <v>8</v>
      </c>
      <c r="I61" s="111">
        <f>H61/H63</f>
        <v>0.18181818181818182</v>
      </c>
    </row>
    <row r="62" spans="2:9" x14ac:dyDescent="0.2">
      <c r="F62" s="38"/>
      <c r="G62" s="208"/>
      <c r="H62" s="208"/>
    </row>
    <row r="63" spans="2:9" x14ac:dyDescent="0.2">
      <c r="F63" s="294" t="s">
        <v>363</v>
      </c>
      <c r="G63" s="294"/>
      <c r="H63">
        <f>SUM(H56:H61)</f>
        <v>44</v>
      </c>
    </row>
    <row r="67" spans="6:9" x14ac:dyDescent="0.2">
      <c r="F67" t="s">
        <v>364</v>
      </c>
    </row>
    <row r="68" spans="6:9" x14ac:dyDescent="0.2">
      <c r="F68" s="38" t="s">
        <v>18</v>
      </c>
      <c r="G68" s="38" t="s">
        <v>361</v>
      </c>
      <c r="H68" s="38" t="s">
        <v>126</v>
      </c>
      <c r="I68" s="38" t="s">
        <v>362</v>
      </c>
    </row>
    <row r="69" spans="6:9" x14ac:dyDescent="0.2">
      <c r="F69" s="38">
        <v>1</v>
      </c>
      <c r="G69" s="38" t="s">
        <v>36</v>
      </c>
      <c r="H69" s="38">
        <v>0</v>
      </c>
      <c r="I69">
        <f>H69/H77</f>
        <v>0</v>
      </c>
    </row>
    <row r="70" spans="6:9" x14ac:dyDescent="0.2">
      <c r="F70" s="38">
        <v>2</v>
      </c>
      <c r="G70" s="38" t="s">
        <v>67</v>
      </c>
      <c r="H70" s="38">
        <v>8</v>
      </c>
      <c r="I70" s="111">
        <f>H70/H77</f>
        <v>0.18181818181818182</v>
      </c>
    </row>
    <row r="71" spans="6:9" x14ac:dyDescent="0.2">
      <c r="F71" s="38">
        <v>3</v>
      </c>
      <c r="G71" s="38" t="s">
        <v>113</v>
      </c>
      <c r="H71" s="38">
        <v>20</v>
      </c>
      <c r="I71" s="111">
        <f>H71/H77</f>
        <v>0.45454545454545453</v>
      </c>
    </row>
    <row r="72" spans="6:9" x14ac:dyDescent="0.2">
      <c r="F72" s="38">
        <v>4</v>
      </c>
      <c r="G72" s="38" t="s">
        <v>114</v>
      </c>
      <c r="H72" s="38">
        <v>5</v>
      </c>
      <c r="I72" s="111">
        <f>H72/H77</f>
        <v>0.11363636363636363</v>
      </c>
    </row>
    <row r="73" spans="6:9" x14ac:dyDescent="0.2">
      <c r="F73" s="38">
        <v>5</v>
      </c>
      <c r="G73" s="38" t="s">
        <v>115</v>
      </c>
      <c r="H73" s="38">
        <v>10</v>
      </c>
      <c r="I73" s="111">
        <f>H73/H77</f>
        <v>0.22727272727272727</v>
      </c>
    </row>
    <row r="74" spans="6:9" x14ac:dyDescent="0.2">
      <c r="F74" s="38">
        <v>6</v>
      </c>
      <c r="G74" s="38" t="s">
        <v>296</v>
      </c>
      <c r="H74" s="38">
        <v>0</v>
      </c>
      <c r="I74" s="111">
        <f>H74/H77</f>
        <v>0</v>
      </c>
    </row>
    <row r="75" spans="6:9" x14ac:dyDescent="0.2">
      <c r="F75" s="38">
        <v>7</v>
      </c>
      <c r="G75" s="38" t="s">
        <v>350</v>
      </c>
      <c r="H75" s="38">
        <v>1</v>
      </c>
      <c r="I75" s="111">
        <f>H75/H77</f>
        <v>2.2727272727272728E-2</v>
      </c>
    </row>
    <row r="76" spans="6:9" x14ac:dyDescent="0.2">
      <c r="F76" s="38">
        <v>8</v>
      </c>
      <c r="G76" s="38" t="s">
        <v>365</v>
      </c>
      <c r="H76" s="38"/>
    </row>
    <row r="77" spans="6:9" x14ac:dyDescent="0.2">
      <c r="F77" s="294" t="s">
        <v>363</v>
      </c>
      <c r="G77" s="294"/>
      <c r="H77" s="38">
        <f>SUM(H69:H76)</f>
        <v>44</v>
      </c>
    </row>
    <row r="79" spans="6:9" x14ac:dyDescent="0.2">
      <c r="F79" t="s">
        <v>366</v>
      </c>
    </row>
    <row r="80" spans="6:9" x14ac:dyDescent="0.2">
      <c r="F80" s="38" t="s">
        <v>18</v>
      </c>
      <c r="G80" s="38" t="s">
        <v>361</v>
      </c>
      <c r="H80" s="38" t="s">
        <v>126</v>
      </c>
      <c r="I80" s="38" t="s">
        <v>362</v>
      </c>
    </row>
    <row r="81" spans="6:9" x14ac:dyDescent="0.2">
      <c r="F81" s="38">
        <v>1</v>
      </c>
      <c r="G81" s="38" t="s">
        <v>36</v>
      </c>
      <c r="H81" s="38">
        <v>34</v>
      </c>
      <c r="I81" s="111">
        <f>H81/H87</f>
        <v>0.77272727272727271</v>
      </c>
    </row>
    <row r="82" spans="6:9" x14ac:dyDescent="0.2">
      <c r="F82" s="38">
        <v>2</v>
      </c>
      <c r="G82" s="38" t="s">
        <v>67</v>
      </c>
      <c r="H82" s="38">
        <v>10</v>
      </c>
      <c r="I82" s="111">
        <f>H82/H87</f>
        <v>0.22727272727272727</v>
      </c>
    </row>
    <row r="83" spans="6:9" x14ac:dyDescent="0.2">
      <c r="F83" s="38">
        <v>3</v>
      </c>
      <c r="G83" s="38" t="s">
        <v>113</v>
      </c>
      <c r="H83" s="38">
        <v>0</v>
      </c>
      <c r="I83" s="111">
        <f>H83/H87</f>
        <v>0</v>
      </c>
    </row>
    <row r="84" spans="6:9" x14ac:dyDescent="0.2">
      <c r="F84" s="38">
        <v>4</v>
      </c>
      <c r="G84" s="38" t="s">
        <v>114</v>
      </c>
      <c r="H84" s="38">
        <v>0</v>
      </c>
      <c r="I84" s="111">
        <f>H84/H87</f>
        <v>0</v>
      </c>
    </row>
    <row r="85" spans="6:9" x14ac:dyDescent="0.2">
      <c r="F85" s="38">
        <v>5</v>
      </c>
      <c r="G85" s="38" t="s">
        <v>115</v>
      </c>
      <c r="H85" s="38">
        <v>0</v>
      </c>
      <c r="I85" s="111">
        <f>H85/H87</f>
        <v>0</v>
      </c>
    </row>
    <row r="86" spans="6:9" x14ac:dyDescent="0.2">
      <c r="F86" s="38"/>
      <c r="G86" s="38"/>
      <c r="H86" s="38"/>
      <c r="I86" s="111"/>
    </row>
    <row r="87" spans="6:9" x14ac:dyDescent="0.2">
      <c r="F87" s="294" t="s">
        <v>363</v>
      </c>
      <c r="G87" s="294"/>
      <c r="H87" s="38">
        <f>SUM(H81:H86)</f>
        <v>44</v>
      </c>
      <c r="I87" s="111"/>
    </row>
    <row r="88" spans="6:9" x14ac:dyDescent="0.2">
      <c r="F88" s="38"/>
      <c r="G88" s="38"/>
      <c r="H88" s="38"/>
    </row>
  </sheetData>
  <mergeCells count="6">
    <mergeCell ref="F87:G87"/>
    <mergeCell ref="G1:H1"/>
    <mergeCell ref="I1:J1"/>
    <mergeCell ref="K1:L1"/>
    <mergeCell ref="F63:G63"/>
    <mergeCell ref="F77:G7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D9E8-E083-9A42-8647-0D164CBB4F2D}">
  <dimension ref="C4:P36"/>
  <sheetViews>
    <sheetView zoomScaleNormal="100" workbookViewId="0">
      <selection activeCell="E4" sqref="E4:I5"/>
    </sheetView>
  </sheetViews>
  <sheetFormatPr baseColWidth="10" defaultRowHeight="16" x14ac:dyDescent="0.2"/>
  <cols>
    <col min="1" max="2" width="10.83203125" style="71"/>
    <col min="3" max="3" width="4.33203125" style="73" customWidth="1"/>
    <col min="4" max="4" width="22.83203125" style="71" customWidth="1"/>
    <col min="5" max="9" width="10.83203125" style="71"/>
    <col min="10" max="10" width="12" style="71" bestFit="1" customWidth="1"/>
    <col min="11" max="14" width="10.6640625" style="71" bestFit="1" customWidth="1"/>
    <col min="15" max="15" width="16.6640625" style="71" customWidth="1"/>
    <col min="16" max="16384" width="10.83203125" style="71"/>
  </cols>
  <sheetData>
    <row r="4" spans="3:15" ht="16" customHeight="1" x14ac:dyDescent="0.2">
      <c r="C4" s="301" t="s">
        <v>0</v>
      </c>
      <c r="D4" s="302" t="s">
        <v>1</v>
      </c>
      <c r="E4" s="307" t="s">
        <v>375</v>
      </c>
      <c r="F4" s="308"/>
      <c r="G4" s="308"/>
      <c r="H4" s="308"/>
      <c r="I4" s="309"/>
      <c r="J4" s="305" t="s">
        <v>2</v>
      </c>
      <c r="K4" s="306"/>
      <c r="L4" s="306"/>
      <c r="M4" s="306"/>
      <c r="N4" s="306"/>
      <c r="O4" s="84" t="s">
        <v>3</v>
      </c>
    </row>
    <row r="5" spans="3:15" ht="16" customHeight="1" x14ac:dyDescent="0.2">
      <c r="C5" s="301"/>
      <c r="D5" s="303"/>
      <c r="E5" s="310"/>
      <c r="F5" s="311"/>
      <c r="G5" s="311"/>
      <c r="H5" s="311"/>
      <c r="I5" s="312"/>
      <c r="J5" s="305" t="s">
        <v>377</v>
      </c>
      <c r="K5" s="306"/>
      <c r="L5" s="306"/>
      <c r="M5" s="306"/>
      <c r="N5" s="306"/>
      <c r="O5" s="299" t="s">
        <v>376</v>
      </c>
    </row>
    <row r="6" spans="3:15" x14ac:dyDescent="0.2">
      <c r="C6" s="301"/>
      <c r="D6" s="304"/>
      <c r="E6" s="220">
        <v>1</v>
      </c>
      <c r="F6" s="220">
        <v>2</v>
      </c>
      <c r="G6" s="220">
        <v>3</v>
      </c>
      <c r="H6" s="220">
        <v>4</v>
      </c>
      <c r="I6" s="220">
        <v>5</v>
      </c>
      <c r="J6" s="224">
        <v>1</v>
      </c>
      <c r="K6" s="220">
        <v>2</v>
      </c>
      <c r="L6" s="220">
        <v>3</v>
      </c>
      <c r="M6" s="220">
        <v>4</v>
      </c>
      <c r="N6" s="220">
        <v>5</v>
      </c>
      <c r="O6" s="300"/>
    </row>
    <row r="7" spans="3:15" ht="17" x14ac:dyDescent="0.2">
      <c r="C7" s="94">
        <v>1</v>
      </c>
      <c r="D7" s="84" t="s">
        <v>5</v>
      </c>
      <c r="J7" s="225"/>
      <c r="K7" s="234"/>
      <c r="L7" s="234"/>
      <c r="M7" s="234"/>
      <c r="N7" s="234"/>
      <c r="O7" s="76"/>
    </row>
    <row r="8" spans="3:15" ht="17" x14ac:dyDescent="0.2">
      <c r="C8" s="75"/>
      <c r="D8" s="76" t="s">
        <v>6</v>
      </c>
      <c r="E8" s="228">
        <v>6</v>
      </c>
      <c r="F8" s="228">
        <v>38</v>
      </c>
      <c r="G8" s="228">
        <v>0</v>
      </c>
      <c r="H8" s="228">
        <v>0</v>
      </c>
      <c r="I8" s="229">
        <v>0</v>
      </c>
      <c r="J8" s="230">
        <f>E8*E6</f>
        <v>6</v>
      </c>
      <c r="K8" s="72">
        <f t="shared" ref="K8:N8" si="0">F8*F6</f>
        <v>76</v>
      </c>
      <c r="L8" s="72">
        <f t="shared" si="0"/>
        <v>0</v>
      </c>
      <c r="M8" s="72">
        <f t="shared" si="0"/>
        <v>0</v>
      </c>
      <c r="N8" s="72">
        <f t="shared" si="0"/>
        <v>0</v>
      </c>
      <c r="O8" s="77">
        <f>SUM(J8:N8)/44</f>
        <v>1.8636363636363635</v>
      </c>
    </row>
    <row r="9" spans="3:15" ht="17" x14ac:dyDescent="0.2">
      <c r="C9" s="75"/>
      <c r="D9" s="76" t="s">
        <v>7</v>
      </c>
      <c r="E9" s="228">
        <v>12</v>
      </c>
      <c r="F9" s="228">
        <v>0</v>
      </c>
      <c r="G9" s="228">
        <v>12</v>
      </c>
      <c r="H9" s="228">
        <v>0</v>
      </c>
      <c r="I9" s="229">
        <v>20</v>
      </c>
      <c r="J9" s="230">
        <f>E9*E6</f>
        <v>12</v>
      </c>
      <c r="K9" s="72">
        <f t="shared" ref="K9:N9" si="1">F9*F6</f>
        <v>0</v>
      </c>
      <c r="L9" s="72">
        <f t="shared" si="1"/>
        <v>36</v>
      </c>
      <c r="M9" s="72">
        <f t="shared" si="1"/>
        <v>0</v>
      </c>
      <c r="N9" s="72">
        <f t="shared" si="1"/>
        <v>100</v>
      </c>
      <c r="O9" s="77">
        <f t="shared" ref="O9:O10" si="2">SUM(J9:N9)/44</f>
        <v>3.3636363636363638</v>
      </c>
    </row>
    <row r="10" spans="3:15" ht="17" x14ac:dyDescent="0.2">
      <c r="C10" s="75"/>
      <c r="D10" s="76" t="s">
        <v>8</v>
      </c>
      <c r="E10" s="228">
        <v>12</v>
      </c>
      <c r="F10" s="228">
        <v>32</v>
      </c>
      <c r="G10" s="228">
        <v>0</v>
      </c>
      <c r="H10" s="228">
        <v>0</v>
      </c>
      <c r="I10" s="229">
        <v>0</v>
      </c>
      <c r="J10" s="230">
        <f>E10*E6</f>
        <v>12</v>
      </c>
      <c r="K10" s="72">
        <f t="shared" ref="K10:N10" si="3">F10*F6</f>
        <v>64</v>
      </c>
      <c r="L10" s="72">
        <f t="shared" si="3"/>
        <v>0</v>
      </c>
      <c r="M10" s="72">
        <f t="shared" si="3"/>
        <v>0</v>
      </c>
      <c r="N10" s="72">
        <f t="shared" si="3"/>
        <v>0</v>
      </c>
      <c r="O10" s="77">
        <f t="shared" si="2"/>
        <v>1.7272727272727273</v>
      </c>
    </row>
    <row r="11" spans="3:15" ht="17" x14ac:dyDescent="0.2">
      <c r="C11" s="79"/>
      <c r="D11" s="222" t="s">
        <v>9</v>
      </c>
      <c r="E11" s="228"/>
      <c r="F11" s="228"/>
      <c r="G11" s="228"/>
      <c r="H11" s="228"/>
      <c r="I11" s="229"/>
      <c r="J11" s="230">
        <f>SUM(J8:J10)</f>
        <v>30</v>
      </c>
      <c r="K11" s="72">
        <f t="shared" ref="K11:N11" si="4">SUM(K8:K10)</f>
        <v>140</v>
      </c>
      <c r="L11" s="72">
        <f t="shared" si="4"/>
        <v>36</v>
      </c>
      <c r="M11" s="72">
        <f t="shared" si="4"/>
        <v>0</v>
      </c>
      <c r="N11" s="72">
        <f t="shared" si="4"/>
        <v>100</v>
      </c>
      <c r="O11" s="87">
        <f>SUM(J11:N11)/132</f>
        <v>2.3181818181818183</v>
      </c>
    </row>
    <row r="12" spans="3:15" ht="17" x14ac:dyDescent="0.2">
      <c r="C12" s="75"/>
      <c r="D12" s="76" t="s">
        <v>102</v>
      </c>
      <c r="E12" s="228"/>
      <c r="F12" s="228"/>
      <c r="G12" s="228"/>
      <c r="H12" s="228"/>
      <c r="I12" s="229"/>
      <c r="J12" s="231">
        <f t="shared" ref="J12:N12" si="5">J11/132</f>
        <v>0.22727272727272727</v>
      </c>
      <c r="K12" s="77">
        <f t="shared" si="5"/>
        <v>1.0606060606060606</v>
      </c>
      <c r="L12" s="77">
        <f t="shared" si="5"/>
        <v>0.27272727272727271</v>
      </c>
      <c r="M12" s="77">
        <f t="shared" si="5"/>
        <v>0</v>
      </c>
      <c r="N12" s="77">
        <f t="shared" si="5"/>
        <v>0.75757575757575757</v>
      </c>
      <c r="O12" s="77"/>
    </row>
    <row r="13" spans="3:15" ht="17" x14ac:dyDescent="0.2">
      <c r="C13" s="94">
        <v>2</v>
      </c>
      <c r="D13" s="84" t="s">
        <v>11</v>
      </c>
      <c r="E13" s="228"/>
      <c r="F13" s="228"/>
      <c r="G13" s="228"/>
      <c r="H13" s="228"/>
      <c r="I13" s="229"/>
      <c r="J13" s="232"/>
      <c r="K13" s="80"/>
      <c r="L13" s="80"/>
      <c r="M13" s="80"/>
      <c r="N13" s="80"/>
      <c r="O13" s="74"/>
    </row>
    <row r="14" spans="3:15" ht="17" x14ac:dyDescent="0.2">
      <c r="C14" s="75"/>
      <c r="D14" s="76" t="s">
        <v>6</v>
      </c>
      <c r="E14" s="228">
        <v>29</v>
      </c>
      <c r="F14" s="228">
        <v>15</v>
      </c>
      <c r="G14" s="228">
        <v>0</v>
      </c>
      <c r="H14" s="228">
        <v>0</v>
      </c>
      <c r="I14" s="229">
        <v>0</v>
      </c>
      <c r="J14" s="230">
        <f>E14*E6</f>
        <v>29</v>
      </c>
      <c r="K14" s="72">
        <f t="shared" ref="K14:N14" si="6">F14*F6</f>
        <v>30</v>
      </c>
      <c r="L14" s="72">
        <f t="shared" si="6"/>
        <v>0</v>
      </c>
      <c r="M14" s="72">
        <f t="shared" si="6"/>
        <v>0</v>
      </c>
      <c r="N14" s="72">
        <f t="shared" si="6"/>
        <v>0</v>
      </c>
      <c r="O14" s="77">
        <f>SUM(J14:N14)/44</f>
        <v>1.3409090909090908</v>
      </c>
    </row>
    <row r="15" spans="3:15" ht="17" x14ac:dyDescent="0.2">
      <c r="C15" s="75"/>
      <c r="D15" s="76" t="s">
        <v>7</v>
      </c>
      <c r="E15" s="228">
        <v>8</v>
      </c>
      <c r="F15" s="228">
        <v>0</v>
      </c>
      <c r="G15" s="228">
        <v>7</v>
      </c>
      <c r="H15" s="228">
        <v>0</v>
      </c>
      <c r="I15" s="229">
        <v>29</v>
      </c>
      <c r="J15" s="230">
        <f>E15*E6</f>
        <v>8</v>
      </c>
      <c r="K15" s="72">
        <f t="shared" ref="K15:N15" si="7">F15*F6</f>
        <v>0</v>
      </c>
      <c r="L15" s="72">
        <f t="shared" si="7"/>
        <v>21</v>
      </c>
      <c r="M15" s="72">
        <f t="shared" si="7"/>
        <v>0</v>
      </c>
      <c r="N15" s="72">
        <f t="shared" si="7"/>
        <v>145</v>
      </c>
      <c r="O15" s="77">
        <f t="shared" ref="O15:O16" si="8">SUM(J15:N15)/44</f>
        <v>3.9545454545454546</v>
      </c>
    </row>
    <row r="16" spans="3:15" ht="17" x14ac:dyDescent="0.2">
      <c r="C16" s="75"/>
      <c r="D16" s="76" t="s">
        <v>8</v>
      </c>
      <c r="E16" s="228">
        <v>0</v>
      </c>
      <c r="F16" s="228">
        <v>7</v>
      </c>
      <c r="G16" s="228">
        <v>30</v>
      </c>
      <c r="H16" s="228">
        <v>7</v>
      </c>
      <c r="I16" s="229">
        <v>0</v>
      </c>
      <c r="J16" s="230">
        <f>E16*E6</f>
        <v>0</v>
      </c>
      <c r="K16" s="72">
        <f t="shared" ref="K16:N16" si="9">F16*F6</f>
        <v>14</v>
      </c>
      <c r="L16" s="72">
        <f t="shared" si="9"/>
        <v>90</v>
      </c>
      <c r="M16" s="72">
        <f t="shared" si="9"/>
        <v>28</v>
      </c>
      <c r="N16" s="72">
        <f t="shared" si="9"/>
        <v>0</v>
      </c>
      <c r="O16" s="77">
        <f t="shared" si="8"/>
        <v>3</v>
      </c>
    </row>
    <row r="17" spans="3:16" ht="17" x14ac:dyDescent="0.2">
      <c r="C17" s="75"/>
      <c r="D17" s="82" t="s">
        <v>9</v>
      </c>
      <c r="E17" s="228"/>
      <c r="F17" s="228"/>
      <c r="G17" s="228"/>
      <c r="H17" s="228"/>
      <c r="I17" s="229"/>
      <c r="J17" s="233">
        <f>SUM(J14:J16)</f>
        <v>37</v>
      </c>
      <c r="K17" s="220">
        <f t="shared" ref="K17:N17" si="10">SUM(K14:K16)</f>
        <v>44</v>
      </c>
      <c r="L17" s="220">
        <f t="shared" si="10"/>
        <v>111</v>
      </c>
      <c r="M17" s="220">
        <f t="shared" si="10"/>
        <v>28</v>
      </c>
      <c r="N17" s="220">
        <f t="shared" si="10"/>
        <v>145</v>
      </c>
      <c r="O17" s="87">
        <f>SUM(J17:N17)/132</f>
        <v>2.7651515151515151</v>
      </c>
      <c r="P17" s="85"/>
    </row>
    <row r="18" spans="3:16" ht="17" x14ac:dyDescent="0.2">
      <c r="C18" s="75"/>
      <c r="D18" s="76" t="s">
        <v>102</v>
      </c>
      <c r="E18" s="228"/>
      <c r="F18" s="228"/>
      <c r="G18" s="228"/>
      <c r="H18" s="228"/>
      <c r="I18" s="229"/>
      <c r="J18" s="231">
        <f t="shared" ref="J18:N18" si="11">J17/132</f>
        <v>0.28030303030303028</v>
      </c>
      <c r="K18" s="77">
        <f t="shared" si="11"/>
        <v>0.33333333333333331</v>
      </c>
      <c r="L18" s="77">
        <f t="shared" si="11"/>
        <v>0.84090909090909094</v>
      </c>
      <c r="M18" s="77">
        <f t="shared" si="11"/>
        <v>0.21212121212121213</v>
      </c>
      <c r="N18" s="77">
        <f t="shared" si="11"/>
        <v>1.0984848484848484</v>
      </c>
      <c r="O18" s="77"/>
      <c r="P18" s="85"/>
    </row>
    <row r="19" spans="3:16" ht="17" x14ac:dyDescent="0.2">
      <c r="C19" s="94">
        <v>3</v>
      </c>
      <c r="D19" s="84" t="s">
        <v>12</v>
      </c>
      <c r="E19" s="228"/>
      <c r="F19" s="228"/>
      <c r="G19" s="228"/>
      <c r="H19" s="228"/>
      <c r="I19" s="229"/>
      <c r="J19" s="232"/>
      <c r="K19" s="80"/>
      <c r="L19" s="80"/>
      <c r="M19" s="80"/>
      <c r="N19" s="80"/>
      <c r="O19" s="74"/>
    </row>
    <row r="20" spans="3:16" ht="17" x14ac:dyDescent="0.2">
      <c r="C20" s="75"/>
      <c r="D20" s="76" t="s">
        <v>6</v>
      </c>
      <c r="E20" s="228">
        <v>19</v>
      </c>
      <c r="F20" s="228">
        <v>20</v>
      </c>
      <c r="G20" s="228">
        <v>5</v>
      </c>
      <c r="H20" s="228">
        <v>0</v>
      </c>
      <c r="I20" s="229">
        <v>0</v>
      </c>
      <c r="J20" s="230">
        <f>E20*E6</f>
        <v>19</v>
      </c>
      <c r="K20" s="72">
        <f t="shared" ref="K20:N20" si="12">F20*F6</f>
        <v>40</v>
      </c>
      <c r="L20" s="72">
        <f t="shared" si="12"/>
        <v>15</v>
      </c>
      <c r="M20" s="72">
        <f t="shared" si="12"/>
        <v>0</v>
      </c>
      <c r="N20" s="72">
        <f t="shared" si="12"/>
        <v>0</v>
      </c>
      <c r="O20" s="77">
        <f>SUM(J20:N20)/44</f>
        <v>1.6818181818181819</v>
      </c>
    </row>
    <row r="21" spans="3:16" ht="17" x14ac:dyDescent="0.2">
      <c r="C21" s="75"/>
      <c r="D21" s="76" t="s">
        <v>7</v>
      </c>
      <c r="E21" s="228">
        <v>4</v>
      </c>
      <c r="F21" s="228">
        <v>0</v>
      </c>
      <c r="G21" s="228">
        <v>34</v>
      </c>
      <c r="H21" s="228">
        <v>0</v>
      </c>
      <c r="I21" s="229">
        <v>6</v>
      </c>
      <c r="J21" s="230">
        <f>E21*E6</f>
        <v>4</v>
      </c>
      <c r="K21" s="72">
        <f t="shared" ref="K21:N21" si="13">F21*F6</f>
        <v>0</v>
      </c>
      <c r="L21" s="72">
        <f t="shared" si="13"/>
        <v>102</v>
      </c>
      <c r="M21" s="72">
        <f t="shared" si="13"/>
        <v>0</v>
      </c>
      <c r="N21" s="72">
        <f t="shared" si="13"/>
        <v>30</v>
      </c>
      <c r="O21" s="77">
        <f t="shared" ref="O21:O22" si="14">SUM(J21:N21)/44</f>
        <v>3.0909090909090908</v>
      </c>
    </row>
    <row r="22" spans="3:16" ht="17" x14ac:dyDescent="0.2">
      <c r="C22" s="75"/>
      <c r="D22" s="76" t="s">
        <v>8</v>
      </c>
      <c r="E22" s="228">
        <v>0</v>
      </c>
      <c r="F22" s="228">
        <v>17</v>
      </c>
      <c r="G22" s="228">
        <v>9</v>
      </c>
      <c r="H22" s="228">
        <v>18</v>
      </c>
      <c r="I22" s="229">
        <v>0</v>
      </c>
      <c r="J22" s="230">
        <f>E22*E6</f>
        <v>0</v>
      </c>
      <c r="K22" s="72">
        <f t="shared" ref="K22:N22" si="15">F22*F6</f>
        <v>34</v>
      </c>
      <c r="L22" s="72">
        <f t="shared" si="15"/>
        <v>27</v>
      </c>
      <c r="M22" s="72">
        <f t="shared" si="15"/>
        <v>72</v>
      </c>
      <c r="N22" s="72">
        <f t="shared" si="15"/>
        <v>0</v>
      </c>
      <c r="O22" s="77">
        <f t="shared" si="14"/>
        <v>3.0227272727272729</v>
      </c>
    </row>
    <row r="23" spans="3:16" ht="17" x14ac:dyDescent="0.2">
      <c r="C23" s="75"/>
      <c r="D23" s="76" t="s">
        <v>9</v>
      </c>
      <c r="E23" s="228"/>
      <c r="F23" s="228"/>
      <c r="G23" s="228"/>
      <c r="H23" s="228"/>
      <c r="I23" s="229"/>
      <c r="J23" s="233">
        <f>SUM(J20:J22)</f>
        <v>23</v>
      </c>
      <c r="K23" s="220">
        <f t="shared" ref="K23:N23" si="16">SUM(K20:K22)</f>
        <v>74</v>
      </c>
      <c r="L23" s="220">
        <f t="shared" si="16"/>
        <v>144</v>
      </c>
      <c r="M23" s="220">
        <f t="shared" si="16"/>
        <v>72</v>
      </c>
      <c r="N23" s="220">
        <f t="shared" si="16"/>
        <v>30</v>
      </c>
      <c r="O23" s="87">
        <f>SUM(J23:N23)/132</f>
        <v>2.5984848484848486</v>
      </c>
    </row>
    <row r="24" spans="3:16" ht="17" x14ac:dyDescent="0.2">
      <c r="C24" s="75"/>
      <c r="D24" s="76" t="s">
        <v>10</v>
      </c>
      <c r="E24" s="228"/>
      <c r="F24" s="228"/>
      <c r="G24" s="228"/>
      <c r="H24" s="228"/>
      <c r="I24" s="229"/>
      <c r="J24" s="231">
        <f t="shared" ref="J24" si="17">J23/132</f>
        <v>0.17424242424242425</v>
      </c>
      <c r="K24" s="77">
        <f t="shared" ref="K24" si="18">K23/132</f>
        <v>0.56060606060606055</v>
      </c>
      <c r="L24" s="77">
        <f t="shared" ref="L24" si="19">L23/132</f>
        <v>1.0909090909090908</v>
      </c>
      <c r="M24" s="77">
        <f t="shared" ref="M24" si="20">M23/132</f>
        <v>0.54545454545454541</v>
      </c>
      <c r="N24" s="77">
        <f t="shared" ref="N24" si="21">N23/132</f>
        <v>0.22727272727272727</v>
      </c>
      <c r="O24" s="74"/>
    </row>
    <row r="25" spans="3:16" ht="17" x14ac:dyDescent="0.2">
      <c r="C25" s="94">
        <v>4</v>
      </c>
      <c r="D25" s="84" t="s">
        <v>13</v>
      </c>
      <c r="E25" s="228"/>
      <c r="F25" s="228"/>
      <c r="G25" s="228"/>
      <c r="H25" s="228"/>
      <c r="I25" s="229"/>
      <c r="J25" s="232"/>
      <c r="K25" s="80"/>
      <c r="L25" s="80"/>
      <c r="M25" s="80"/>
      <c r="N25" s="80"/>
      <c r="O25" s="74"/>
    </row>
    <row r="26" spans="3:16" ht="17" x14ac:dyDescent="0.2">
      <c r="C26" s="75"/>
      <c r="D26" s="76" t="s">
        <v>6</v>
      </c>
      <c r="E26" s="228">
        <v>31</v>
      </c>
      <c r="F26" s="228">
        <v>13</v>
      </c>
      <c r="G26" s="228">
        <v>0</v>
      </c>
      <c r="H26" s="228">
        <v>0</v>
      </c>
      <c r="I26" s="229">
        <v>0</v>
      </c>
      <c r="J26" s="230">
        <f>E26*E6</f>
        <v>31</v>
      </c>
      <c r="K26" s="72">
        <f t="shared" ref="K26:N26" si="22">F26*F6</f>
        <v>26</v>
      </c>
      <c r="L26" s="72">
        <f t="shared" si="22"/>
        <v>0</v>
      </c>
      <c r="M26" s="72">
        <f t="shared" si="22"/>
        <v>0</v>
      </c>
      <c r="N26" s="72">
        <f t="shared" si="22"/>
        <v>0</v>
      </c>
      <c r="O26" s="77">
        <f>SUM(J26:N26)/44</f>
        <v>1.2954545454545454</v>
      </c>
    </row>
    <row r="27" spans="3:16" ht="17" x14ac:dyDescent="0.2">
      <c r="C27" s="75"/>
      <c r="D27" s="76" t="s">
        <v>7</v>
      </c>
      <c r="E27" s="228">
        <v>6</v>
      </c>
      <c r="F27" s="228">
        <v>0</v>
      </c>
      <c r="G27" s="228">
        <v>11</v>
      </c>
      <c r="H27" s="228">
        <v>0</v>
      </c>
      <c r="I27" s="229">
        <v>27</v>
      </c>
      <c r="J27" s="230">
        <f>E27*E6</f>
        <v>6</v>
      </c>
      <c r="K27" s="72">
        <f t="shared" ref="K27:N27" si="23">F27*F6</f>
        <v>0</v>
      </c>
      <c r="L27" s="72">
        <f t="shared" si="23"/>
        <v>33</v>
      </c>
      <c r="M27" s="72">
        <f t="shared" si="23"/>
        <v>0</v>
      </c>
      <c r="N27" s="72">
        <f t="shared" si="23"/>
        <v>135</v>
      </c>
      <c r="O27" s="77">
        <f t="shared" ref="O27:O28" si="24">SUM(J27:N27)/44</f>
        <v>3.9545454545454546</v>
      </c>
    </row>
    <row r="28" spans="3:16" ht="17" x14ac:dyDescent="0.2">
      <c r="C28" s="75"/>
      <c r="D28" s="76" t="s">
        <v>8</v>
      </c>
      <c r="E28" s="228">
        <v>14</v>
      </c>
      <c r="F28" s="228">
        <v>9</v>
      </c>
      <c r="G28" s="228">
        <v>21</v>
      </c>
      <c r="H28" s="228">
        <v>0</v>
      </c>
      <c r="I28" s="229">
        <v>0</v>
      </c>
      <c r="J28" s="230">
        <f>E28*E6</f>
        <v>14</v>
      </c>
      <c r="K28" s="72">
        <f t="shared" ref="K28:N28" si="25">F28*F6</f>
        <v>18</v>
      </c>
      <c r="L28" s="72">
        <f t="shared" si="25"/>
        <v>63</v>
      </c>
      <c r="M28" s="72">
        <f t="shared" si="25"/>
        <v>0</v>
      </c>
      <c r="N28" s="72">
        <f t="shared" si="25"/>
        <v>0</v>
      </c>
      <c r="O28" s="77">
        <f t="shared" si="24"/>
        <v>2.1590909090909092</v>
      </c>
    </row>
    <row r="29" spans="3:16" ht="17" x14ac:dyDescent="0.2">
      <c r="C29" s="75"/>
      <c r="D29" s="76" t="s">
        <v>9</v>
      </c>
      <c r="E29" s="228"/>
      <c r="F29" s="228"/>
      <c r="G29" s="228"/>
      <c r="H29" s="228"/>
      <c r="I29" s="229"/>
      <c r="J29" s="233">
        <f>SUM(J26:J28)</f>
        <v>51</v>
      </c>
      <c r="K29" s="220">
        <f t="shared" ref="K29:N29" si="26">SUM(K26:K28)</f>
        <v>44</v>
      </c>
      <c r="L29" s="220">
        <f t="shared" si="26"/>
        <v>96</v>
      </c>
      <c r="M29" s="220">
        <f t="shared" si="26"/>
        <v>0</v>
      </c>
      <c r="N29" s="220">
        <f t="shared" si="26"/>
        <v>135</v>
      </c>
      <c r="O29" s="87">
        <f>SUM(J29:N29)/132</f>
        <v>2.4696969696969697</v>
      </c>
    </row>
    <row r="30" spans="3:16" ht="17" x14ac:dyDescent="0.2">
      <c r="C30" s="75"/>
      <c r="D30" s="76" t="s">
        <v>10</v>
      </c>
      <c r="E30" s="228"/>
      <c r="F30" s="228"/>
      <c r="G30" s="228"/>
      <c r="H30" s="228"/>
      <c r="I30" s="229"/>
      <c r="J30" s="231">
        <f t="shared" ref="J30" si="27">J29/132</f>
        <v>0.38636363636363635</v>
      </c>
      <c r="K30" s="77">
        <f t="shared" ref="K30" si="28">K29/132</f>
        <v>0.33333333333333331</v>
      </c>
      <c r="L30" s="77">
        <f t="shared" ref="L30" si="29">L29/132</f>
        <v>0.72727272727272729</v>
      </c>
      <c r="M30" s="77">
        <f t="shared" ref="M30" si="30">M29/132</f>
        <v>0</v>
      </c>
      <c r="N30" s="77">
        <f t="shared" ref="N30" si="31">N29/132</f>
        <v>1.0227272727272727</v>
      </c>
      <c r="O30" s="74"/>
    </row>
    <row r="31" spans="3:16" ht="17" x14ac:dyDescent="0.2">
      <c r="C31" s="94">
        <v>5</v>
      </c>
      <c r="D31" s="84" t="s">
        <v>14</v>
      </c>
      <c r="E31" s="228"/>
      <c r="F31" s="228"/>
      <c r="G31" s="228"/>
      <c r="H31" s="228"/>
      <c r="I31" s="229"/>
      <c r="J31" s="227"/>
      <c r="K31" s="80"/>
      <c r="L31" s="80"/>
      <c r="M31" s="80"/>
      <c r="N31" s="80"/>
      <c r="O31" s="74"/>
    </row>
    <row r="32" spans="3:16" ht="17" x14ac:dyDescent="0.2">
      <c r="C32" s="75"/>
      <c r="D32" s="76" t="s">
        <v>6</v>
      </c>
      <c r="E32" s="228">
        <v>13</v>
      </c>
      <c r="F32" s="228">
        <v>33</v>
      </c>
      <c r="G32" s="228">
        <v>0</v>
      </c>
      <c r="H32" s="228">
        <v>0</v>
      </c>
      <c r="I32" s="229">
        <v>0</v>
      </c>
      <c r="J32" s="232">
        <f>E32*E6</f>
        <v>13</v>
      </c>
      <c r="K32" s="80">
        <f t="shared" ref="K32:N32" si="32">F32*F6</f>
        <v>66</v>
      </c>
      <c r="L32" s="80">
        <f t="shared" si="32"/>
        <v>0</v>
      </c>
      <c r="M32" s="80">
        <f t="shared" si="32"/>
        <v>0</v>
      </c>
      <c r="N32" s="80">
        <f t="shared" si="32"/>
        <v>0</v>
      </c>
      <c r="O32" s="77">
        <f>SUM(J32:N32)/44</f>
        <v>1.7954545454545454</v>
      </c>
    </row>
    <row r="33" spans="3:15" ht="17" x14ac:dyDescent="0.2">
      <c r="C33" s="75"/>
      <c r="D33" s="76" t="s">
        <v>7</v>
      </c>
      <c r="E33" s="228">
        <v>21</v>
      </c>
      <c r="F33" s="228">
        <v>0</v>
      </c>
      <c r="G33" s="228">
        <v>10</v>
      </c>
      <c r="H33" s="228">
        <v>0</v>
      </c>
      <c r="I33" s="229">
        <v>13</v>
      </c>
      <c r="J33" s="230">
        <f>E33*E6</f>
        <v>21</v>
      </c>
      <c r="K33" s="72">
        <f t="shared" ref="K33:N33" si="33">F33*F6</f>
        <v>0</v>
      </c>
      <c r="L33" s="72">
        <f t="shared" si="33"/>
        <v>30</v>
      </c>
      <c r="M33" s="72">
        <f t="shared" si="33"/>
        <v>0</v>
      </c>
      <c r="N33" s="72">
        <f t="shared" si="33"/>
        <v>65</v>
      </c>
      <c r="O33" s="77">
        <f t="shared" ref="O33:O34" si="34">SUM(J33:N33)/44</f>
        <v>2.6363636363636362</v>
      </c>
    </row>
    <row r="34" spans="3:15" ht="17" x14ac:dyDescent="0.2">
      <c r="C34" s="75"/>
      <c r="D34" s="76" t="s">
        <v>8</v>
      </c>
      <c r="E34" s="228">
        <v>0</v>
      </c>
      <c r="F34" s="228">
        <v>0</v>
      </c>
      <c r="G34" s="228">
        <v>13</v>
      </c>
      <c r="H34" s="228">
        <v>10</v>
      </c>
      <c r="I34" s="229">
        <v>21</v>
      </c>
      <c r="J34" s="230">
        <f>E34*E6</f>
        <v>0</v>
      </c>
      <c r="K34" s="72">
        <f t="shared" ref="K34:N34" si="35">F34*F6</f>
        <v>0</v>
      </c>
      <c r="L34" s="72">
        <f t="shared" si="35"/>
        <v>39</v>
      </c>
      <c r="M34" s="72">
        <f t="shared" si="35"/>
        <v>40</v>
      </c>
      <c r="N34" s="72">
        <f t="shared" si="35"/>
        <v>105</v>
      </c>
      <c r="O34" s="77">
        <f t="shared" si="34"/>
        <v>4.1818181818181817</v>
      </c>
    </row>
    <row r="35" spans="3:15" ht="17" x14ac:dyDescent="0.2">
      <c r="C35" s="75"/>
      <c r="D35" s="76" t="s">
        <v>9</v>
      </c>
      <c r="E35" s="228"/>
      <c r="F35" s="228"/>
      <c r="G35" s="228"/>
      <c r="H35" s="228"/>
      <c r="I35" s="229"/>
      <c r="J35" s="233">
        <f>SUM(J32:J34)</f>
        <v>34</v>
      </c>
      <c r="K35" s="220">
        <f t="shared" ref="K35:N35" si="36">SUM(K32:K34)</f>
        <v>66</v>
      </c>
      <c r="L35" s="220">
        <f t="shared" si="36"/>
        <v>69</v>
      </c>
      <c r="M35" s="220">
        <f t="shared" si="36"/>
        <v>40</v>
      </c>
      <c r="N35" s="220">
        <f t="shared" si="36"/>
        <v>170</v>
      </c>
      <c r="O35" s="87">
        <f>SUM(J35:N35)/132</f>
        <v>2.8712121212121211</v>
      </c>
    </row>
    <row r="36" spans="3:15" ht="17" x14ac:dyDescent="0.2">
      <c r="C36" s="75"/>
      <c r="D36" s="76" t="s">
        <v>10</v>
      </c>
      <c r="E36" s="223"/>
      <c r="F36" s="223"/>
      <c r="G36" s="223"/>
      <c r="H36" s="223"/>
      <c r="I36" s="223"/>
      <c r="J36" s="77">
        <f>J35/132</f>
        <v>0.25757575757575757</v>
      </c>
      <c r="K36" s="77">
        <f t="shared" ref="K36" si="37">K35/132</f>
        <v>0.5</v>
      </c>
      <c r="L36" s="77">
        <f t="shared" ref="L36" si="38">L35/132</f>
        <v>0.52272727272727271</v>
      </c>
      <c r="M36" s="77">
        <f t="shared" ref="M36" si="39">M35/132</f>
        <v>0.30303030303030304</v>
      </c>
      <c r="N36" s="77">
        <f>N35/132</f>
        <v>1.2878787878787878</v>
      </c>
      <c r="O36" s="77"/>
    </row>
  </sheetData>
  <mergeCells count="6">
    <mergeCell ref="O5:O6"/>
    <mergeCell ref="C4:C6"/>
    <mergeCell ref="D4:D6"/>
    <mergeCell ref="J4:N4"/>
    <mergeCell ref="J5:N5"/>
    <mergeCell ref="E4:I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32E56-2C61-584D-B944-085A146DB3BC}">
  <dimension ref="B3:N33"/>
  <sheetViews>
    <sheetView workbookViewId="0">
      <selection activeCell="H23" sqref="H23"/>
    </sheetView>
  </sheetViews>
  <sheetFormatPr baseColWidth="10" defaultRowHeight="16" x14ac:dyDescent="0.2"/>
  <cols>
    <col min="2" max="2" width="7.1640625" style="96" customWidth="1"/>
    <col min="3" max="3" width="24.6640625" customWidth="1"/>
    <col min="9" max="9" width="11.6640625" style="92" bestFit="1" customWidth="1"/>
    <col min="10" max="10" width="11.83203125" style="92" bestFit="1" customWidth="1"/>
    <col min="11" max="11" width="11.6640625" style="92" bestFit="1" customWidth="1"/>
    <col min="12" max="13" width="11.83203125" style="92" bestFit="1" customWidth="1"/>
    <col min="14" max="14" width="15.6640625" customWidth="1"/>
  </cols>
  <sheetData>
    <row r="3" spans="2:14" ht="16" customHeight="1" x14ac:dyDescent="0.2">
      <c r="B3" s="301" t="s">
        <v>0</v>
      </c>
      <c r="C3" s="306" t="s">
        <v>1</v>
      </c>
      <c r="D3" s="307" t="s">
        <v>375</v>
      </c>
      <c r="E3" s="308"/>
      <c r="F3" s="308"/>
      <c r="G3" s="308"/>
      <c r="H3" s="308"/>
      <c r="I3" s="305" t="s">
        <v>2</v>
      </c>
      <c r="J3" s="306"/>
      <c r="K3" s="306"/>
      <c r="L3" s="306"/>
      <c r="M3" s="306"/>
      <c r="N3" s="84" t="s">
        <v>3</v>
      </c>
    </row>
    <row r="4" spans="2:14" ht="16" customHeight="1" x14ac:dyDescent="0.2">
      <c r="B4" s="301"/>
      <c r="C4" s="306"/>
      <c r="D4" s="310"/>
      <c r="E4" s="311"/>
      <c r="F4" s="311"/>
      <c r="G4" s="311"/>
      <c r="H4" s="311"/>
      <c r="I4" s="305" t="s">
        <v>377</v>
      </c>
      <c r="J4" s="306"/>
      <c r="K4" s="306"/>
      <c r="L4" s="306"/>
      <c r="M4" s="306"/>
      <c r="N4" s="299" t="s">
        <v>376</v>
      </c>
    </row>
    <row r="5" spans="2:14" x14ac:dyDescent="0.2">
      <c r="B5" s="301"/>
      <c r="C5" s="306"/>
      <c r="D5" s="221">
        <v>1</v>
      </c>
      <c r="E5" s="221">
        <v>2</v>
      </c>
      <c r="F5" s="221">
        <v>3</v>
      </c>
      <c r="G5" s="221">
        <v>4</v>
      </c>
      <c r="H5" s="235">
        <v>5</v>
      </c>
      <c r="I5" s="224">
        <v>1</v>
      </c>
      <c r="J5" s="220">
        <v>2</v>
      </c>
      <c r="K5" s="220">
        <v>3</v>
      </c>
      <c r="L5" s="220">
        <v>4</v>
      </c>
      <c r="M5" s="220">
        <v>5</v>
      </c>
      <c r="N5" s="300"/>
    </row>
    <row r="6" spans="2:14" ht="17" x14ac:dyDescent="0.2">
      <c r="B6" s="94">
        <v>1</v>
      </c>
      <c r="C6" s="84" t="s">
        <v>5</v>
      </c>
      <c r="I6" s="236"/>
      <c r="J6" s="88"/>
      <c r="K6" s="88"/>
      <c r="L6" s="88"/>
      <c r="M6" s="88"/>
      <c r="N6" s="76"/>
    </row>
    <row r="7" spans="2:14" ht="17" x14ac:dyDescent="0.2">
      <c r="B7" s="79"/>
      <c r="C7" s="78" t="s">
        <v>84</v>
      </c>
      <c r="D7" s="228">
        <v>0</v>
      </c>
      <c r="E7" s="228">
        <v>0</v>
      </c>
      <c r="F7" s="228">
        <v>13</v>
      </c>
      <c r="G7" s="228">
        <v>10</v>
      </c>
      <c r="H7" s="229">
        <v>21</v>
      </c>
      <c r="I7" s="237">
        <f>D7*D5</f>
        <v>0</v>
      </c>
      <c r="J7" s="90">
        <f t="shared" ref="J7:M7" si="0">E7*E5</f>
        <v>0</v>
      </c>
      <c r="K7" s="90">
        <f t="shared" si="0"/>
        <v>39</v>
      </c>
      <c r="L7" s="90">
        <f t="shared" si="0"/>
        <v>40</v>
      </c>
      <c r="M7" s="90">
        <f t="shared" si="0"/>
        <v>105</v>
      </c>
      <c r="N7" s="77">
        <f>SUM(I7:M7)/44</f>
        <v>4.1818181818181817</v>
      </c>
    </row>
    <row r="8" spans="2:14" ht="17" x14ac:dyDescent="0.2">
      <c r="B8" s="79"/>
      <c r="C8" s="78" t="s">
        <v>85</v>
      </c>
      <c r="D8" s="228">
        <v>44</v>
      </c>
      <c r="E8" s="228">
        <v>0</v>
      </c>
      <c r="F8" s="228">
        <v>0</v>
      </c>
      <c r="G8" s="228">
        <v>0</v>
      </c>
      <c r="H8" s="229">
        <v>0</v>
      </c>
      <c r="I8" s="238">
        <f>D8*D5</f>
        <v>44</v>
      </c>
      <c r="J8" s="89">
        <f t="shared" ref="J8:M8" si="1">E8*E5</f>
        <v>0</v>
      </c>
      <c r="K8" s="89">
        <f t="shared" si="1"/>
        <v>0</v>
      </c>
      <c r="L8" s="89">
        <f t="shared" si="1"/>
        <v>0</v>
      </c>
      <c r="M8" s="89">
        <f t="shared" si="1"/>
        <v>0</v>
      </c>
      <c r="N8" s="77">
        <f t="shared" ref="N8" si="2">SUM(I8:M8)/44</f>
        <v>1</v>
      </c>
    </row>
    <row r="9" spans="2:14" ht="17" x14ac:dyDescent="0.2">
      <c r="B9" s="79"/>
      <c r="C9" s="76" t="s">
        <v>9</v>
      </c>
      <c r="D9" s="22"/>
      <c r="E9" s="22"/>
      <c r="F9" s="22"/>
      <c r="G9" s="22"/>
      <c r="H9" s="218"/>
      <c r="I9" s="239">
        <f>SUM(I7:I8)</f>
        <v>44</v>
      </c>
      <c r="J9" s="93">
        <f>SUM(J7:J8)</f>
        <v>0</v>
      </c>
      <c r="K9" s="93">
        <f>SUM(K7:K8)</f>
        <v>39</v>
      </c>
      <c r="L9" s="93">
        <f>SUM(L7:L8)</f>
        <v>40</v>
      </c>
      <c r="M9" s="240">
        <f>SUM(M7:M8)</f>
        <v>105</v>
      </c>
      <c r="N9" s="87">
        <f>SUM(I9:M9)/88</f>
        <v>2.5909090909090908</v>
      </c>
    </row>
    <row r="10" spans="2:14" ht="17" x14ac:dyDescent="0.2">
      <c r="B10" s="79"/>
      <c r="C10" s="76" t="s">
        <v>10</v>
      </c>
      <c r="D10" s="22"/>
      <c r="E10" s="22"/>
      <c r="F10" s="22"/>
      <c r="G10" s="22"/>
      <c r="H10" s="218"/>
      <c r="I10" s="226">
        <f>I9/88</f>
        <v>0.5</v>
      </c>
      <c r="J10" s="77">
        <f t="shared" ref="J10:M10" si="3">J9/88</f>
        <v>0</v>
      </c>
      <c r="K10" s="77">
        <f t="shared" si="3"/>
        <v>0.44318181818181818</v>
      </c>
      <c r="L10" s="77">
        <f t="shared" si="3"/>
        <v>0.45454545454545453</v>
      </c>
      <c r="M10" s="77">
        <f t="shared" si="3"/>
        <v>1.1931818181818181</v>
      </c>
      <c r="N10" s="74"/>
    </row>
    <row r="11" spans="2:14" ht="17" x14ac:dyDescent="0.2">
      <c r="B11" s="94">
        <v>2</v>
      </c>
      <c r="C11" s="84" t="s">
        <v>11</v>
      </c>
      <c r="D11" s="22"/>
      <c r="E11" s="22"/>
      <c r="F11" s="22"/>
      <c r="G11" s="22"/>
      <c r="H11" s="218"/>
      <c r="I11" s="236"/>
      <c r="J11" s="88"/>
      <c r="K11" s="88"/>
      <c r="L11" s="88"/>
      <c r="M11" s="88"/>
      <c r="N11" s="74"/>
    </row>
    <row r="12" spans="2:14" ht="17" x14ac:dyDescent="0.2">
      <c r="B12" s="79"/>
      <c r="C12" s="78" t="s">
        <v>84</v>
      </c>
      <c r="D12" s="22">
        <v>0</v>
      </c>
      <c r="E12" s="22">
        <v>3</v>
      </c>
      <c r="F12" s="22">
        <v>12</v>
      </c>
      <c r="G12" s="22">
        <v>15</v>
      </c>
      <c r="H12" s="218">
        <v>14</v>
      </c>
      <c r="I12" s="238">
        <f>D12*D5</f>
        <v>0</v>
      </c>
      <c r="J12" s="89">
        <f t="shared" ref="J12:M12" si="4">E12*E5</f>
        <v>6</v>
      </c>
      <c r="K12" s="89">
        <f t="shared" si="4"/>
        <v>36</v>
      </c>
      <c r="L12" s="89">
        <f t="shared" si="4"/>
        <v>60</v>
      </c>
      <c r="M12" s="89">
        <f t="shared" si="4"/>
        <v>70</v>
      </c>
      <c r="N12" s="77">
        <f>SUM(I12:M12)/44</f>
        <v>3.9090909090909092</v>
      </c>
    </row>
    <row r="13" spans="2:14" ht="17" x14ac:dyDescent="0.2">
      <c r="B13" s="79"/>
      <c r="C13" s="78" t="s">
        <v>85</v>
      </c>
      <c r="D13" s="22">
        <v>44</v>
      </c>
      <c r="E13" s="22">
        <v>0</v>
      </c>
      <c r="F13" s="22">
        <v>0</v>
      </c>
      <c r="G13" s="22">
        <v>0</v>
      </c>
      <c r="H13" s="218">
        <v>0</v>
      </c>
      <c r="I13" s="241">
        <f>D13*D5</f>
        <v>44</v>
      </c>
      <c r="J13" s="91">
        <f t="shared" ref="J13:M13" si="5">E13*E5</f>
        <v>0</v>
      </c>
      <c r="K13" s="91">
        <f t="shared" si="5"/>
        <v>0</v>
      </c>
      <c r="L13" s="91">
        <f t="shared" si="5"/>
        <v>0</v>
      </c>
      <c r="M13" s="91">
        <f t="shared" si="5"/>
        <v>0</v>
      </c>
      <c r="N13" s="77">
        <f t="shared" ref="N13" si="6">SUM(I13:M13)/44</f>
        <v>1</v>
      </c>
    </row>
    <row r="14" spans="2:14" ht="17" x14ac:dyDescent="0.2">
      <c r="B14" s="79"/>
      <c r="C14" s="76" t="s">
        <v>9</v>
      </c>
      <c r="D14" s="22"/>
      <c r="E14" s="22"/>
      <c r="F14" s="22"/>
      <c r="G14" s="22"/>
      <c r="H14" s="218"/>
      <c r="I14" s="242">
        <f>SUM(I12:I13)</f>
        <v>44</v>
      </c>
      <c r="J14" s="219">
        <f t="shared" ref="J14:M14" si="7">SUM(J12:J13)</f>
        <v>6</v>
      </c>
      <c r="K14" s="219">
        <f t="shared" si="7"/>
        <v>36</v>
      </c>
      <c r="L14" s="219">
        <f t="shared" si="7"/>
        <v>60</v>
      </c>
      <c r="M14" s="219">
        <f t="shared" si="7"/>
        <v>70</v>
      </c>
      <c r="N14" s="87">
        <f>SUM(I14:M14)/88</f>
        <v>2.4545454545454546</v>
      </c>
    </row>
    <row r="15" spans="2:14" ht="17" x14ac:dyDescent="0.2">
      <c r="B15" s="79"/>
      <c r="C15" s="76" t="s">
        <v>10</v>
      </c>
      <c r="D15" s="22"/>
      <c r="E15" s="22"/>
      <c r="F15" s="22"/>
      <c r="G15" s="22"/>
      <c r="H15" s="218"/>
      <c r="I15" s="226">
        <f t="shared" ref="I15:M15" si="8">I14/88</f>
        <v>0.5</v>
      </c>
      <c r="J15" s="77">
        <f t="shared" si="8"/>
        <v>6.8181818181818177E-2</v>
      </c>
      <c r="K15" s="77">
        <f t="shared" si="8"/>
        <v>0.40909090909090912</v>
      </c>
      <c r="L15" s="77">
        <f t="shared" si="8"/>
        <v>0.68181818181818177</v>
      </c>
      <c r="M15" s="77">
        <f t="shared" si="8"/>
        <v>0.79545454545454541</v>
      </c>
      <c r="N15" s="74"/>
    </row>
    <row r="16" spans="2:14" ht="17" x14ac:dyDescent="0.2">
      <c r="B16" s="94">
        <v>3</v>
      </c>
      <c r="C16" s="84" t="s">
        <v>12</v>
      </c>
      <c r="D16" s="22"/>
      <c r="E16" s="22"/>
      <c r="F16" s="22"/>
      <c r="G16" s="22"/>
      <c r="H16" s="218"/>
      <c r="I16" s="236"/>
      <c r="J16" s="88"/>
      <c r="K16" s="88"/>
      <c r="L16" s="88"/>
      <c r="M16" s="88"/>
      <c r="N16" s="74"/>
    </row>
    <row r="17" spans="2:14" ht="17" x14ac:dyDescent="0.2">
      <c r="B17" s="79"/>
      <c r="C17" s="78" t="s">
        <v>84</v>
      </c>
      <c r="D17" s="22">
        <v>0</v>
      </c>
      <c r="E17" s="22">
        <v>6</v>
      </c>
      <c r="F17" s="22">
        <v>10</v>
      </c>
      <c r="G17" s="22">
        <v>18</v>
      </c>
      <c r="H17" s="218">
        <v>10</v>
      </c>
      <c r="I17" s="238">
        <f>D17*D5</f>
        <v>0</v>
      </c>
      <c r="J17" s="89">
        <f t="shared" ref="J17:M17" si="9">E17*E5</f>
        <v>12</v>
      </c>
      <c r="K17" s="89">
        <f t="shared" si="9"/>
        <v>30</v>
      </c>
      <c r="L17" s="89">
        <f t="shared" si="9"/>
        <v>72</v>
      </c>
      <c r="M17" s="89">
        <f t="shared" si="9"/>
        <v>50</v>
      </c>
      <c r="N17" s="77">
        <f>SUM(I17:M17)/44</f>
        <v>3.7272727272727271</v>
      </c>
    </row>
    <row r="18" spans="2:14" ht="17" x14ac:dyDescent="0.2">
      <c r="B18" s="79"/>
      <c r="C18" s="78" t="s">
        <v>85</v>
      </c>
      <c r="D18" s="22">
        <v>44</v>
      </c>
      <c r="E18" s="22">
        <v>0</v>
      </c>
      <c r="F18" s="22">
        <v>0</v>
      </c>
      <c r="G18" s="22">
        <v>0</v>
      </c>
      <c r="H18" s="218">
        <v>0</v>
      </c>
      <c r="I18" s="243">
        <f>D18*D5</f>
        <v>44</v>
      </c>
      <c r="J18" s="22">
        <f t="shared" ref="J18:M18" si="10">E18*E5</f>
        <v>0</v>
      </c>
      <c r="K18" s="22">
        <f t="shared" si="10"/>
        <v>0</v>
      </c>
      <c r="L18" s="22">
        <f t="shared" si="10"/>
        <v>0</v>
      </c>
      <c r="M18" s="22">
        <f t="shared" si="10"/>
        <v>0</v>
      </c>
      <c r="N18" s="77">
        <f t="shared" ref="N18" si="11">SUM(I18:M18)/44</f>
        <v>1</v>
      </c>
    </row>
    <row r="19" spans="2:14" ht="17" x14ac:dyDescent="0.2">
      <c r="B19" s="79"/>
      <c r="C19" s="76" t="s">
        <v>9</v>
      </c>
      <c r="D19" s="22"/>
      <c r="E19" s="22"/>
      <c r="F19" s="22"/>
      <c r="G19" s="22"/>
      <c r="H19" s="218"/>
      <c r="I19" s="242">
        <f>SUM(I17:I18)</f>
        <v>44</v>
      </c>
      <c r="J19" s="219">
        <f t="shared" ref="J19:M19" si="12">SUM(J17:J18)</f>
        <v>12</v>
      </c>
      <c r="K19" s="219">
        <f t="shared" si="12"/>
        <v>30</v>
      </c>
      <c r="L19" s="219">
        <f t="shared" si="12"/>
        <v>72</v>
      </c>
      <c r="M19" s="219">
        <f t="shared" si="12"/>
        <v>50</v>
      </c>
      <c r="N19" s="87">
        <f>SUM(I19:M19)/88</f>
        <v>2.3636363636363638</v>
      </c>
    </row>
    <row r="20" spans="2:14" ht="17" x14ac:dyDescent="0.2">
      <c r="B20" s="79"/>
      <c r="C20" s="76" t="s">
        <v>10</v>
      </c>
      <c r="D20" s="22"/>
      <c r="E20" s="22"/>
      <c r="F20" s="22"/>
      <c r="G20" s="22"/>
      <c r="H20" s="218"/>
      <c r="I20" s="226">
        <f t="shared" ref="I20:M20" si="13">I19/88</f>
        <v>0.5</v>
      </c>
      <c r="J20" s="77">
        <f t="shared" si="13"/>
        <v>0.13636363636363635</v>
      </c>
      <c r="K20" s="77">
        <f t="shared" si="13"/>
        <v>0.34090909090909088</v>
      </c>
      <c r="L20" s="77">
        <f t="shared" si="13"/>
        <v>0.81818181818181823</v>
      </c>
      <c r="M20" s="77">
        <f t="shared" si="13"/>
        <v>0.56818181818181823</v>
      </c>
      <c r="N20" s="74"/>
    </row>
    <row r="21" spans="2:14" ht="17" x14ac:dyDescent="0.2">
      <c r="B21" s="94">
        <v>4</v>
      </c>
      <c r="C21" s="84" t="s">
        <v>13</v>
      </c>
      <c r="D21" s="22"/>
      <c r="E21" s="22"/>
      <c r="F21" s="22"/>
      <c r="G21" s="22"/>
      <c r="H21" s="218"/>
      <c r="I21" s="236"/>
      <c r="J21" s="88"/>
      <c r="K21" s="88"/>
      <c r="L21" s="88"/>
      <c r="M21" s="88"/>
      <c r="N21" s="74"/>
    </row>
    <row r="22" spans="2:14" ht="17" x14ac:dyDescent="0.2">
      <c r="B22" s="79"/>
      <c r="C22" s="78" t="s">
        <v>84</v>
      </c>
      <c r="D22" s="22">
        <v>0</v>
      </c>
      <c r="E22" s="22">
        <v>6</v>
      </c>
      <c r="F22" s="22">
        <v>10</v>
      </c>
      <c r="G22" s="22">
        <v>11</v>
      </c>
      <c r="H22" s="218">
        <v>17</v>
      </c>
      <c r="I22" s="238">
        <f>D22*D5</f>
        <v>0</v>
      </c>
      <c r="J22" s="89">
        <f t="shared" ref="J22:M22" si="14">E22*E5</f>
        <v>12</v>
      </c>
      <c r="K22" s="89">
        <f t="shared" si="14"/>
        <v>30</v>
      </c>
      <c r="L22" s="89">
        <f t="shared" si="14"/>
        <v>44</v>
      </c>
      <c r="M22" s="89">
        <f t="shared" si="14"/>
        <v>85</v>
      </c>
      <c r="N22" s="77">
        <f>SUM(I22:M22)/44</f>
        <v>3.8863636363636362</v>
      </c>
    </row>
    <row r="23" spans="2:14" ht="17" x14ac:dyDescent="0.2">
      <c r="B23" s="79"/>
      <c r="C23" s="78" t="s">
        <v>85</v>
      </c>
      <c r="D23" s="22">
        <v>44</v>
      </c>
      <c r="E23" s="22">
        <v>0</v>
      </c>
      <c r="F23" s="22">
        <v>0</v>
      </c>
      <c r="G23" s="22">
        <v>0</v>
      </c>
      <c r="H23" s="218">
        <v>0</v>
      </c>
      <c r="I23" s="243">
        <f>D23*D5</f>
        <v>44</v>
      </c>
      <c r="J23" s="22">
        <f t="shared" ref="J23:M23" si="15">E23*E5</f>
        <v>0</v>
      </c>
      <c r="K23" s="22">
        <f t="shared" si="15"/>
        <v>0</v>
      </c>
      <c r="L23" s="22">
        <f t="shared" si="15"/>
        <v>0</v>
      </c>
      <c r="M23" s="22">
        <f t="shared" si="15"/>
        <v>0</v>
      </c>
      <c r="N23" s="77">
        <f t="shared" ref="N23" si="16">SUM(I23:M23)/44</f>
        <v>1</v>
      </c>
    </row>
    <row r="24" spans="2:14" ht="17" x14ac:dyDescent="0.2">
      <c r="B24" s="79"/>
      <c r="C24" s="76" t="s">
        <v>9</v>
      </c>
      <c r="D24" s="22"/>
      <c r="E24" s="22"/>
      <c r="F24" s="22"/>
      <c r="G24" s="22"/>
      <c r="H24" s="218"/>
      <c r="I24" s="244">
        <f>SUM(I22:I23)</f>
        <v>44</v>
      </c>
      <c r="J24" s="79">
        <f t="shared" ref="J24:M24" si="17">SUM(J22:J23)</f>
        <v>12</v>
      </c>
      <c r="K24" s="79">
        <f t="shared" si="17"/>
        <v>30</v>
      </c>
      <c r="L24" s="79">
        <f t="shared" si="17"/>
        <v>44</v>
      </c>
      <c r="M24" s="79">
        <f t="shared" si="17"/>
        <v>85</v>
      </c>
      <c r="N24" s="87">
        <f>SUM(I24:M24)/88</f>
        <v>2.4431818181818183</v>
      </c>
    </row>
    <row r="25" spans="2:14" ht="17" x14ac:dyDescent="0.2">
      <c r="B25" s="79"/>
      <c r="C25" s="76" t="s">
        <v>10</v>
      </c>
      <c r="D25" s="22"/>
      <c r="E25" s="22"/>
      <c r="F25" s="22"/>
      <c r="G25" s="22"/>
      <c r="H25" s="218"/>
      <c r="I25" s="226">
        <f t="shared" ref="I25" si="18">I24/88</f>
        <v>0.5</v>
      </c>
      <c r="J25" s="77">
        <f t="shared" ref="J25" si="19">J24/88</f>
        <v>0.13636363636363635</v>
      </c>
      <c r="K25" s="77">
        <f t="shared" ref="K25" si="20">K24/88</f>
        <v>0.34090909090909088</v>
      </c>
      <c r="L25" s="77">
        <f t="shared" ref="L25" si="21">L24/88</f>
        <v>0.5</v>
      </c>
      <c r="M25" s="77">
        <f t="shared" ref="M25" si="22">M24/88</f>
        <v>0.96590909090909094</v>
      </c>
      <c r="N25" s="74"/>
    </row>
    <row r="26" spans="2:14" ht="17" x14ac:dyDescent="0.2">
      <c r="B26" s="94">
        <v>5</v>
      </c>
      <c r="C26" s="84" t="s">
        <v>14</v>
      </c>
      <c r="D26" s="22"/>
      <c r="E26" s="22"/>
      <c r="F26" s="22"/>
      <c r="G26" s="22"/>
      <c r="H26" s="218"/>
      <c r="I26" s="236"/>
      <c r="J26" s="88"/>
      <c r="K26" s="88"/>
      <c r="L26" s="88"/>
      <c r="M26" s="88"/>
      <c r="N26" s="74"/>
    </row>
    <row r="27" spans="2:14" ht="17" x14ac:dyDescent="0.2">
      <c r="B27" s="79"/>
      <c r="C27" s="76" t="s">
        <v>84</v>
      </c>
      <c r="D27" s="22">
        <v>0</v>
      </c>
      <c r="E27" s="22">
        <v>0</v>
      </c>
      <c r="F27" s="22">
        <v>0</v>
      </c>
      <c r="G27" s="22">
        <v>23</v>
      </c>
      <c r="H27" s="218">
        <v>21</v>
      </c>
      <c r="I27" s="238">
        <f>D27*D5</f>
        <v>0</v>
      </c>
      <c r="J27" s="89">
        <f t="shared" ref="J27:M27" si="23">E27*E5</f>
        <v>0</v>
      </c>
      <c r="K27" s="89">
        <f t="shared" si="23"/>
        <v>0</v>
      </c>
      <c r="L27" s="89">
        <f t="shared" si="23"/>
        <v>92</v>
      </c>
      <c r="M27" s="89">
        <f t="shared" si="23"/>
        <v>105</v>
      </c>
      <c r="N27" s="77">
        <f>SUM(I27:M27)/44</f>
        <v>4.4772727272727275</v>
      </c>
    </row>
    <row r="28" spans="2:14" ht="17" x14ac:dyDescent="0.2">
      <c r="B28" s="79"/>
      <c r="C28" s="76" t="s">
        <v>85</v>
      </c>
      <c r="D28" s="22">
        <v>44</v>
      </c>
      <c r="E28" s="22">
        <v>0</v>
      </c>
      <c r="F28" s="22">
        <v>0</v>
      </c>
      <c r="G28" s="22">
        <v>0</v>
      </c>
      <c r="H28" s="218">
        <v>0</v>
      </c>
      <c r="I28" s="241">
        <f>D28*D5</f>
        <v>44</v>
      </c>
      <c r="J28" s="91">
        <f t="shared" ref="J28:M28" si="24">E28*E5</f>
        <v>0</v>
      </c>
      <c r="K28" s="91">
        <f t="shared" si="24"/>
        <v>0</v>
      </c>
      <c r="L28" s="91">
        <f t="shared" si="24"/>
        <v>0</v>
      </c>
      <c r="M28" s="91">
        <f t="shared" si="24"/>
        <v>0</v>
      </c>
      <c r="N28" s="77">
        <f t="shared" ref="N28" si="25">SUM(I28:M28)/44</f>
        <v>1</v>
      </c>
    </row>
    <row r="29" spans="2:14" ht="17" x14ac:dyDescent="0.2">
      <c r="B29" s="79"/>
      <c r="C29" s="76" t="s">
        <v>9</v>
      </c>
      <c r="D29" s="22"/>
      <c r="E29" s="22"/>
      <c r="F29" s="22"/>
      <c r="G29" s="22"/>
      <c r="H29" s="218"/>
      <c r="I29" s="236">
        <f>SUM(I27:I28)</f>
        <v>44</v>
      </c>
      <c r="J29" s="88">
        <f t="shared" ref="J29:M29" si="26">SUM(J27:J28)</f>
        <v>0</v>
      </c>
      <c r="K29" s="88">
        <f t="shared" si="26"/>
        <v>0</v>
      </c>
      <c r="L29" s="88">
        <f t="shared" si="26"/>
        <v>92</v>
      </c>
      <c r="M29" s="88">
        <f t="shared" si="26"/>
        <v>105</v>
      </c>
      <c r="N29" s="87">
        <f>SUM(I29:M29)/88</f>
        <v>2.7386363636363638</v>
      </c>
    </row>
    <row r="30" spans="2:14" ht="17" x14ac:dyDescent="0.2">
      <c r="B30" s="79"/>
      <c r="C30" s="76" t="s">
        <v>10</v>
      </c>
      <c r="D30" s="22"/>
      <c r="E30" s="22"/>
      <c r="F30" s="22"/>
      <c r="G30" s="22"/>
      <c r="H30" s="218"/>
      <c r="I30" s="226">
        <f t="shared" ref="I30" si="27">I29/88</f>
        <v>0.5</v>
      </c>
      <c r="J30" s="77">
        <f t="shared" ref="J30" si="28">J29/88</f>
        <v>0</v>
      </c>
      <c r="K30" s="77">
        <f t="shared" ref="K30" si="29">K29/88</f>
        <v>0</v>
      </c>
      <c r="L30" s="77">
        <f t="shared" ref="L30" si="30">L29/88</f>
        <v>1.0454545454545454</v>
      </c>
      <c r="M30" s="77">
        <f>M29/88</f>
        <v>1.1931818181818181</v>
      </c>
      <c r="N30" s="80"/>
    </row>
    <row r="33" spans="13:13" x14ac:dyDescent="0.2">
      <c r="M33" s="92">
        <f>18*5</f>
        <v>90</v>
      </c>
    </row>
  </sheetData>
  <mergeCells count="6">
    <mergeCell ref="B3:B5"/>
    <mergeCell ref="C3:C5"/>
    <mergeCell ref="I3:M3"/>
    <mergeCell ref="I4:M4"/>
    <mergeCell ref="N4:N5"/>
    <mergeCell ref="D3:H4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B2E6A-1656-0246-A23A-494BD773F4C9}">
  <sheetPr>
    <tabColor rgb="FF00B050"/>
  </sheetPr>
  <dimension ref="C4:O20"/>
  <sheetViews>
    <sheetView topLeftCell="D2" workbookViewId="0">
      <selection activeCell="F25" sqref="F25"/>
    </sheetView>
  </sheetViews>
  <sheetFormatPr baseColWidth="10" defaultRowHeight="16" x14ac:dyDescent="0.2"/>
  <cols>
    <col min="1" max="2" width="10.83203125" style="81"/>
    <col min="3" max="3" width="6.5" style="101" customWidth="1"/>
    <col min="4" max="4" width="37.5" style="81" customWidth="1"/>
    <col min="5" max="5" width="14.83203125" style="81" customWidth="1"/>
    <col min="6" max="6" width="13" style="81" customWidth="1"/>
    <col min="7" max="7" width="13.6640625" style="81" customWidth="1"/>
    <col min="8" max="8" width="12.83203125" style="81" customWidth="1"/>
    <col min="9" max="9" width="11.6640625" style="81" customWidth="1"/>
    <col min="10" max="10" width="10.83203125" style="81"/>
    <col min="11" max="15" width="11.6640625" style="81" bestFit="1" customWidth="1"/>
    <col min="16" max="16384" width="10.83203125" style="81"/>
  </cols>
  <sheetData>
    <row r="4" spans="3:9" x14ac:dyDescent="0.2">
      <c r="C4" s="306" t="s">
        <v>18</v>
      </c>
      <c r="D4" s="306" t="s">
        <v>86</v>
      </c>
      <c r="E4" s="306"/>
      <c r="F4" s="306"/>
      <c r="G4" s="306"/>
      <c r="H4" s="306"/>
      <c r="I4" s="306"/>
    </row>
    <row r="5" spans="3:9" ht="17" customHeight="1" x14ac:dyDescent="0.2">
      <c r="C5" s="306"/>
      <c r="D5" s="84" t="s">
        <v>87</v>
      </c>
      <c r="E5" s="86" t="s">
        <v>88</v>
      </c>
      <c r="F5" s="86" t="s">
        <v>89</v>
      </c>
      <c r="G5" s="98" t="s">
        <v>90</v>
      </c>
      <c r="H5" s="98" t="s">
        <v>91</v>
      </c>
      <c r="I5" s="86" t="s">
        <v>92</v>
      </c>
    </row>
    <row r="6" spans="3:9" ht="17" x14ac:dyDescent="0.2">
      <c r="C6" s="80" t="s">
        <v>36</v>
      </c>
      <c r="D6" s="83" t="s">
        <v>104</v>
      </c>
      <c r="E6" s="83"/>
      <c r="F6" s="83"/>
      <c r="G6" s="83"/>
      <c r="H6" s="83"/>
      <c r="I6" s="83"/>
    </row>
    <row r="7" spans="3:9" ht="17" x14ac:dyDescent="0.2">
      <c r="C7" s="80">
        <v>1</v>
      </c>
      <c r="D7" s="83" t="s">
        <v>93</v>
      </c>
      <c r="E7" s="99">
        <f>'Mi Score'!O8</f>
        <v>1.8636363636363635</v>
      </c>
      <c r="F7" s="99">
        <f>'Mi Score'!O14</f>
        <v>1.3409090909090908</v>
      </c>
      <c r="G7" s="99">
        <f>'Mi Score'!O20</f>
        <v>1.6818181818181819</v>
      </c>
      <c r="H7" s="99">
        <f>'Mi Score'!O26</f>
        <v>1.2954545454545454</v>
      </c>
      <c r="I7" s="99">
        <f>'Mi Score'!O32</f>
        <v>1.7954545454545454</v>
      </c>
    </row>
    <row r="8" spans="3:9" ht="17" x14ac:dyDescent="0.2">
      <c r="C8" s="80">
        <v>2</v>
      </c>
      <c r="D8" s="83" t="s">
        <v>94</v>
      </c>
      <c r="E8" s="99">
        <f>'Mi Score'!O9</f>
        <v>3.3636363636363638</v>
      </c>
      <c r="F8" s="99">
        <f>'Mi Score'!O15</f>
        <v>3.9545454545454546</v>
      </c>
      <c r="G8" s="99">
        <f>'Mi Score'!O21</f>
        <v>3.0909090909090908</v>
      </c>
      <c r="H8" s="99">
        <f>'Mi Score'!O27</f>
        <v>3.9545454545454546</v>
      </c>
      <c r="I8" s="99">
        <f>'Mi Score'!O33</f>
        <v>2.6363636363636362</v>
      </c>
    </row>
    <row r="9" spans="3:9" ht="17" x14ac:dyDescent="0.2">
      <c r="C9" s="80">
        <v>3</v>
      </c>
      <c r="D9" s="83" t="s">
        <v>95</v>
      </c>
      <c r="E9" s="99">
        <f>'Mi Score'!O10</f>
        <v>1.7272727272727273</v>
      </c>
      <c r="F9" s="99">
        <f>'Mi Score'!O16</f>
        <v>3</v>
      </c>
      <c r="G9" s="99">
        <f>'Mi Score'!O22</f>
        <v>3.0227272727272729</v>
      </c>
      <c r="H9" s="99">
        <f>'Mi Score'!O28</f>
        <v>2.1590909090909092</v>
      </c>
      <c r="I9" s="99">
        <f>'Mi Score'!O34</f>
        <v>4.1818181818181817</v>
      </c>
    </row>
    <row r="10" spans="3:9" x14ac:dyDescent="0.2">
      <c r="C10" s="319" t="s">
        <v>96</v>
      </c>
      <c r="D10" s="319"/>
      <c r="E10" s="103">
        <f>SUM(E7:E9)</f>
        <v>6.954545454545455</v>
      </c>
      <c r="F10" s="103">
        <f>SUM(F7:F9)</f>
        <v>8.295454545454545</v>
      </c>
      <c r="G10" s="103">
        <f t="shared" ref="G10:I10" si="0">SUM(G7:G9)</f>
        <v>7.795454545454545</v>
      </c>
      <c r="H10" s="103">
        <f t="shared" si="0"/>
        <v>7.4090909090909092</v>
      </c>
      <c r="I10" s="103">
        <f t="shared" si="0"/>
        <v>8.6136363636363633</v>
      </c>
    </row>
    <row r="11" spans="3:9" x14ac:dyDescent="0.2">
      <c r="C11" s="317" t="s">
        <v>97</v>
      </c>
      <c r="D11" s="318"/>
      <c r="E11" s="100">
        <f>E10/3</f>
        <v>2.3181818181818183</v>
      </c>
      <c r="F11" s="100">
        <f>F10/3</f>
        <v>2.7651515151515151</v>
      </c>
      <c r="G11" s="100">
        <f t="shared" ref="G11:I11" si="1">G10/3</f>
        <v>2.5984848484848482</v>
      </c>
      <c r="H11" s="100">
        <f t="shared" si="1"/>
        <v>2.4696969696969697</v>
      </c>
      <c r="I11" s="100">
        <f t="shared" si="1"/>
        <v>2.8712121212121211</v>
      </c>
    </row>
    <row r="12" spans="3:9" x14ac:dyDescent="0.2">
      <c r="C12" s="80"/>
      <c r="D12" s="83"/>
      <c r="E12" s="83"/>
      <c r="F12" s="83"/>
      <c r="G12" s="83"/>
      <c r="H12" s="83"/>
      <c r="I12" s="83"/>
    </row>
    <row r="13" spans="3:9" ht="17" x14ac:dyDescent="0.2">
      <c r="C13" s="80" t="s">
        <v>67</v>
      </c>
      <c r="D13" s="83" t="s">
        <v>98</v>
      </c>
      <c r="E13" s="83"/>
      <c r="F13" s="83"/>
      <c r="G13" s="83"/>
      <c r="H13" s="83"/>
      <c r="I13" s="83"/>
    </row>
    <row r="14" spans="3:9" ht="17" x14ac:dyDescent="0.2">
      <c r="C14" s="80">
        <v>1</v>
      </c>
      <c r="D14" s="83" t="s">
        <v>99</v>
      </c>
      <c r="E14" s="99">
        <f>'SI score'!N7</f>
        <v>4.1818181818181817</v>
      </c>
      <c r="F14" s="99">
        <f>'SI score'!N12</f>
        <v>3.9090909090909092</v>
      </c>
      <c r="G14" s="99">
        <f>'SI score'!N17</f>
        <v>3.7272727272727271</v>
      </c>
      <c r="H14" s="99">
        <f>'SI score'!N22</f>
        <v>3.8863636363636362</v>
      </c>
      <c r="I14" s="99">
        <f>'SI score'!N27</f>
        <v>4.4772727272727275</v>
      </c>
    </row>
    <row r="15" spans="3:9" ht="17" x14ac:dyDescent="0.2">
      <c r="C15" s="80">
        <v>2</v>
      </c>
      <c r="D15" s="83" t="s">
        <v>100</v>
      </c>
      <c r="E15" s="99">
        <f>'SI score'!N8</f>
        <v>1</v>
      </c>
      <c r="F15" s="99">
        <f>'SI score'!N13</f>
        <v>1</v>
      </c>
      <c r="G15" s="99">
        <f>'SI score'!N18</f>
        <v>1</v>
      </c>
      <c r="H15" s="99">
        <f>'SI score'!N23</f>
        <v>1</v>
      </c>
      <c r="I15" s="99">
        <f>'SI score'!N28</f>
        <v>1</v>
      </c>
    </row>
    <row r="16" spans="3:9" x14ac:dyDescent="0.2">
      <c r="C16" s="319" t="s">
        <v>96</v>
      </c>
      <c r="D16" s="319"/>
      <c r="E16" s="104">
        <f>SUM(E14:E15)</f>
        <v>5.1818181818181817</v>
      </c>
      <c r="F16" s="104">
        <f t="shared" ref="F16:H16" si="2">SUM(F14:F15)</f>
        <v>4.9090909090909092</v>
      </c>
      <c r="G16" s="104">
        <f t="shared" si="2"/>
        <v>4.7272727272727266</v>
      </c>
      <c r="H16" s="104">
        <f t="shared" si="2"/>
        <v>4.8863636363636367</v>
      </c>
      <c r="I16" s="104">
        <f>SUM(I14:I15)</f>
        <v>5.4772727272727275</v>
      </c>
    </row>
    <row r="17" spans="3:15" x14ac:dyDescent="0.2">
      <c r="C17" s="317" t="s">
        <v>101</v>
      </c>
      <c r="D17" s="318"/>
      <c r="E17" s="95">
        <f>E16/2</f>
        <v>2.5909090909090908</v>
      </c>
      <c r="F17" s="95">
        <f t="shared" ref="F17:H17" si="3">F16/2</f>
        <v>2.4545454545454546</v>
      </c>
      <c r="G17" s="95">
        <f t="shared" si="3"/>
        <v>2.3636363636363633</v>
      </c>
      <c r="H17" s="95">
        <f t="shared" si="3"/>
        <v>2.4431818181818183</v>
      </c>
      <c r="I17" s="95">
        <f>I16/2</f>
        <v>2.7386363636363638</v>
      </c>
      <c r="L17" s="97"/>
    </row>
    <row r="18" spans="3:15" x14ac:dyDescent="0.2">
      <c r="C18" s="80"/>
      <c r="D18" s="83"/>
      <c r="E18" s="83"/>
      <c r="F18" s="83"/>
      <c r="G18" s="83"/>
      <c r="H18" s="83"/>
      <c r="I18" s="80"/>
    </row>
    <row r="19" spans="3:15" x14ac:dyDescent="0.2">
      <c r="C19" s="313" t="s">
        <v>106</v>
      </c>
      <c r="D19" s="314"/>
      <c r="E19" s="100">
        <f>E11*E17</f>
        <v>6.0061983471074383</v>
      </c>
      <c r="F19" s="100">
        <f t="shared" ref="F19:H19" si="4">F11*F17</f>
        <v>6.7871900826446279</v>
      </c>
      <c r="G19" s="100">
        <f t="shared" si="4"/>
        <v>6.141873278236913</v>
      </c>
      <c r="H19" s="100">
        <f t="shared" si="4"/>
        <v>6.0339187327823698</v>
      </c>
      <c r="I19" s="100">
        <f>I11*I17</f>
        <v>7.8632059228650135</v>
      </c>
    </row>
    <row r="20" spans="3:15" x14ac:dyDescent="0.2">
      <c r="C20" s="315" t="s">
        <v>103</v>
      </c>
      <c r="D20" s="316"/>
      <c r="E20" s="102" t="s">
        <v>105</v>
      </c>
      <c r="F20" s="102" t="s">
        <v>105</v>
      </c>
      <c r="G20" s="102" t="s">
        <v>105</v>
      </c>
      <c r="H20" s="102" t="s">
        <v>105</v>
      </c>
      <c r="I20" s="102" t="s">
        <v>105</v>
      </c>
      <c r="K20" s="105"/>
      <c r="L20" s="105"/>
      <c r="M20" s="105"/>
      <c r="N20" s="105"/>
      <c r="O20" s="105"/>
    </row>
  </sheetData>
  <mergeCells count="9">
    <mergeCell ref="C4:C5"/>
    <mergeCell ref="D4:E4"/>
    <mergeCell ref="F4:I4"/>
    <mergeCell ref="C19:D19"/>
    <mergeCell ref="C20:D20"/>
    <mergeCell ref="C17:D17"/>
    <mergeCell ref="C16:D16"/>
    <mergeCell ref="C11:D11"/>
    <mergeCell ref="C10:D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7E150-5A21-7848-8690-4E38A42AB62D}">
  <sheetPr>
    <tabColor theme="8"/>
  </sheetPr>
  <dimension ref="A3:U64"/>
  <sheetViews>
    <sheetView topLeftCell="A43" workbookViewId="0">
      <selection activeCell="M61" sqref="M61"/>
    </sheetView>
  </sheetViews>
  <sheetFormatPr baseColWidth="10" defaultColWidth="8.83203125" defaultRowHeight="16" x14ac:dyDescent="0.2"/>
  <cols>
    <col min="1" max="1" width="8.5" style="38" customWidth="1"/>
    <col min="2" max="2" width="10.5" customWidth="1"/>
    <col min="3" max="3" width="12.1640625" customWidth="1"/>
    <col min="4" max="4" width="10.1640625" customWidth="1"/>
    <col min="5" max="5" width="10" customWidth="1"/>
    <col min="6" max="6" width="12.33203125" customWidth="1"/>
    <col min="8" max="12" width="8.83203125" style="38"/>
    <col min="14" max="14" width="8.1640625" customWidth="1"/>
    <col min="15" max="15" width="11.5" style="38" customWidth="1"/>
    <col min="16" max="18" width="10.33203125" style="38" bestFit="1" customWidth="1"/>
    <col min="19" max="19" width="12.1640625" style="38" customWidth="1"/>
    <col min="20" max="20" width="10.33203125" bestFit="1" customWidth="1"/>
  </cols>
  <sheetData>
    <row r="3" spans="1:21" x14ac:dyDescent="0.2">
      <c r="A3" s="37" t="s">
        <v>107</v>
      </c>
      <c r="N3" t="s">
        <v>108</v>
      </c>
    </row>
    <row r="5" spans="1:21" x14ac:dyDescent="0.2">
      <c r="A5" s="320" t="s">
        <v>18</v>
      </c>
      <c r="B5" s="320" t="s">
        <v>109</v>
      </c>
      <c r="C5" s="320"/>
      <c r="D5" s="320"/>
      <c r="E5" s="320"/>
      <c r="F5" s="320"/>
      <c r="G5" s="320" t="s">
        <v>110</v>
      </c>
      <c r="H5" s="320" t="s">
        <v>111</v>
      </c>
      <c r="I5" s="26"/>
      <c r="J5" s="26"/>
      <c r="K5" s="26"/>
      <c r="L5" s="26"/>
      <c r="N5" s="320" t="s">
        <v>112</v>
      </c>
      <c r="O5" s="321" t="s">
        <v>108</v>
      </c>
      <c r="P5" s="321"/>
      <c r="Q5" s="321"/>
      <c r="R5" s="321"/>
      <c r="S5" s="321"/>
      <c r="T5" s="320" t="s">
        <v>110</v>
      </c>
      <c r="U5" s="320" t="s">
        <v>111</v>
      </c>
    </row>
    <row r="6" spans="1:21" x14ac:dyDescent="0.2">
      <c r="A6" s="320"/>
      <c r="B6" s="26" t="s">
        <v>36</v>
      </c>
      <c r="C6" s="26" t="s">
        <v>67</v>
      </c>
      <c r="D6" s="26" t="s">
        <v>113</v>
      </c>
      <c r="E6" s="26" t="s">
        <v>114</v>
      </c>
      <c r="F6" s="26" t="s">
        <v>115</v>
      </c>
      <c r="G6" s="320"/>
      <c r="H6" s="320"/>
      <c r="I6" s="26"/>
      <c r="J6" s="26"/>
      <c r="K6" s="26"/>
      <c r="L6" s="26"/>
      <c r="N6" s="320"/>
      <c r="O6" s="26" t="s">
        <v>36</v>
      </c>
      <c r="P6" s="26" t="s">
        <v>67</v>
      </c>
      <c r="Q6" s="26" t="s">
        <v>113</v>
      </c>
      <c r="R6" s="26" t="s">
        <v>114</v>
      </c>
      <c r="S6" s="26" t="s">
        <v>115</v>
      </c>
      <c r="T6" s="320"/>
      <c r="U6" s="320"/>
    </row>
    <row r="7" spans="1:21" x14ac:dyDescent="0.2">
      <c r="A7" s="320"/>
      <c r="B7" s="26" t="s">
        <v>116</v>
      </c>
      <c r="C7" s="26" t="s">
        <v>117</v>
      </c>
      <c r="D7" s="26" t="s">
        <v>118</v>
      </c>
      <c r="E7" s="26" t="s">
        <v>119</v>
      </c>
      <c r="F7" s="26" t="s">
        <v>120</v>
      </c>
      <c r="G7" s="320"/>
      <c r="H7" s="320"/>
      <c r="I7" s="26"/>
      <c r="J7" s="26"/>
      <c r="K7" s="26"/>
      <c r="L7" s="26"/>
      <c r="N7" s="320"/>
      <c r="O7" s="26" t="s">
        <v>121</v>
      </c>
      <c r="P7" s="26" t="s">
        <v>122</v>
      </c>
      <c r="Q7" s="26" t="s">
        <v>123</v>
      </c>
      <c r="R7" s="26" t="s">
        <v>124</v>
      </c>
      <c r="S7" s="26" t="s">
        <v>125</v>
      </c>
      <c r="T7" s="320"/>
      <c r="U7" s="320"/>
    </row>
    <row r="8" spans="1:21" x14ac:dyDescent="0.2">
      <c r="A8" s="38">
        <v>1</v>
      </c>
      <c r="B8" s="38">
        <v>2</v>
      </c>
      <c r="C8" s="38">
        <v>2</v>
      </c>
      <c r="D8" s="38">
        <v>1</v>
      </c>
      <c r="E8" s="38">
        <v>1</v>
      </c>
      <c r="F8" s="38">
        <v>1</v>
      </c>
      <c r="G8">
        <f>SUM(B8:F8)</f>
        <v>7</v>
      </c>
      <c r="N8" s="38">
        <v>1</v>
      </c>
      <c r="O8" s="38">
        <v>1</v>
      </c>
      <c r="P8" s="38">
        <v>1</v>
      </c>
      <c r="Q8" s="38">
        <v>1</v>
      </c>
      <c r="R8" s="38">
        <v>1</v>
      </c>
      <c r="S8" s="38">
        <v>1</v>
      </c>
      <c r="T8">
        <f>SUM(O8:S8)</f>
        <v>5</v>
      </c>
    </row>
    <row r="9" spans="1:21" x14ac:dyDescent="0.2">
      <c r="A9" s="38">
        <v>2</v>
      </c>
      <c r="B9" s="38">
        <v>2</v>
      </c>
      <c r="C9" s="38">
        <v>2</v>
      </c>
      <c r="D9" s="38">
        <v>1</v>
      </c>
      <c r="E9" s="38">
        <v>1</v>
      </c>
      <c r="F9" s="38">
        <v>1</v>
      </c>
      <c r="G9">
        <f t="shared" ref="G9:G51" si="0">SUM(B9:F9)</f>
        <v>7</v>
      </c>
      <c r="N9" s="38">
        <v>2</v>
      </c>
      <c r="O9" s="38">
        <v>1</v>
      </c>
      <c r="P9" s="38">
        <v>1</v>
      </c>
      <c r="Q9" s="38">
        <v>1</v>
      </c>
      <c r="R9" s="38">
        <v>1</v>
      </c>
      <c r="S9" s="38">
        <v>1</v>
      </c>
      <c r="T9">
        <f t="shared" ref="T9:T51" si="1">SUM(O9:S9)</f>
        <v>5</v>
      </c>
    </row>
    <row r="10" spans="1:21" x14ac:dyDescent="0.2">
      <c r="A10" s="38">
        <v>3</v>
      </c>
      <c r="B10" s="38">
        <v>2</v>
      </c>
      <c r="C10" s="38">
        <v>2</v>
      </c>
      <c r="D10" s="38">
        <v>1</v>
      </c>
      <c r="E10" s="38">
        <v>1</v>
      </c>
      <c r="F10" s="38">
        <v>1</v>
      </c>
      <c r="G10">
        <f t="shared" si="0"/>
        <v>7</v>
      </c>
      <c r="I10" s="107">
        <f>34/44</f>
        <v>0.77272727272727271</v>
      </c>
      <c r="N10" s="38">
        <v>3</v>
      </c>
      <c r="O10" s="38">
        <v>1</v>
      </c>
      <c r="P10" s="38">
        <v>1</v>
      </c>
      <c r="Q10" s="38">
        <v>1</v>
      </c>
      <c r="R10" s="38">
        <v>1</v>
      </c>
      <c r="S10" s="38">
        <v>1</v>
      </c>
      <c r="T10">
        <f t="shared" si="1"/>
        <v>5</v>
      </c>
    </row>
    <row r="11" spans="1:21" x14ac:dyDescent="0.2">
      <c r="A11" s="38">
        <v>4</v>
      </c>
      <c r="B11" s="38">
        <v>2</v>
      </c>
      <c r="C11" s="38">
        <v>2</v>
      </c>
      <c r="D11" s="38">
        <v>1</v>
      </c>
      <c r="E11" s="38">
        <v>1</v>
      </c>
      <c r="F11" s="38">
        <v>1</v>
      </c>
      <c r="G11">
        <f t="shared" si="0"/>
        <v>7</v>
      </c>
      <c r="N11" s="38">
        <v>4</v>
      </c>
      <c r="O11" s="38">
        <v>1</v>
      </c>
      <c r="P11" s="38">
        <v>1</v>
      </c>
      <c r="Q11" s="38">
        <v>1</v>
      </c>
      <c r="R11" s="38">
        <v>1</v>
      </c>
      <c r="S11" s="38">
        <v>1</v>
      </c>
      <c r="T11">
        <f t="shared" si="1"/>
        <v>5</v>
      </c>
    </row>
    <row r="12" spans="1:21" x14ac:dyDescent="0.2">
      <c r="A12" s="38">
        <v>5</v>
      </c>
      <c r="B12" s="38">
        <v>2</v>
      </c>
      <c r="C12" s="38">
        <v>2</v>
      </c>
      <c r="D12" s="38">
        <v>1</v>
      </c>
      <c r="E12" s="38">
        <v>1</v>
      </c>
      <c r="F12" s="38">
        <v>1</v>
      </c>
      <c r="G12">
        <f t="shared" si="0"/>
        <v>7</v>
      </c>
      <c r="N12" s="38">
        <v>5</v>
      </c>
      <c r="O12" s="38">
        <v>1</v>
      </c>
      <c r="P12" s="38">
        <v>1</v>
      </c>
      <c r="Q12" s="38">
        <v>1</v>
      </c>
      <c r="R12" s="38">
        <v>1</v>
      </c>
      <c r="S12" s="38">
        <v>1</v>
      </c>
      <c r="T12">
        <f t="shared" si="1"/>
        <v>5</v>
      </c>
    </row>
    <row r="13" spans="1:21" x14ac:dyDescent="0.2">
      <c r="A13" s="38">
        <v>6</v>
      </c>
      <c r="B13" s="38">
        <v>2</v>
      </c>
      <c r="C13" s="38">
        <v>2</v>
      </c>
      <c r="D13" s="38">
        <v>1</v>
      </c>
      <c r="E13" s="38">
        <v>1</v>
      </c>
      <c r="F13" s="38">
        <v>1</v>
      </c>
      <c r="G13">
        <f t="shared" si="0"/>
        <v>7</v>
      </c>
      <c r="N13" s="38">
        <v>6</v>
      </c>
      <c r="O13" s="38">
        <v>1</v>
      </c>
      <c r="P13" s="38">
        <v>1</v>
      </c>
      <c r="Q13" s="38">
        <v>1</v>
      </c>
      <c r="R13" s="38">
        <v>1</v>
      </c>
      <c r="S13" s="38">
        <v>1</v>
      </c>
      <c r="T13">
        <f t="shared" si="1"/>
        <v>5</v>
      </c>
    </row>
    <row r="14" spans="1:21" x14ac:dyDescent="0.2">
      <c r="A14" s="38">
        <v>7</v>
      </c>
      <c r="B14" s="38">
        <v>2</v>
      </c>
      <c r="C14" s="38">
        <v>2</v>
      </c>
      <c r="D14" s="38">
        <v>1</v>
      </c>
      <c r="E14" s="38">
        <v>1</v>
      </c>
      <c r="F14" s="38">
        <v>1</v>
      </c>
      <c r="G14">
        <f t="shared" si="0"/>
        <v>7</v>
      </c>
      <c r="N14" s="38">
        <v>7</v>
      </c>
      <c r="O14" s="38">
        <v>1</v>
      </c>
      <c r="P14" s="38">
        <v>1</v>
      </c>
      <c r="Q14" s="38">
        <v>1</v>
      </c>
      <c r="R14" s="38">
        <v>1</v>
      </c>
      <c r="S14" s="38">
        <v>1</v>
      </c>
      <c r="T14">
        <f t="shared" si="1"/>
        <v>5</v>
      </c>
    </row>
    <row r="15" spans="1:21" x14ac:dyDescent="0.2">
      <c r="A15" s="38">
        <v>8</v>
      </c>
      <c r="B15" s="38">
        <v>2</v>
      </c>
      <c r="C15" s="38">
        <v>2</v>
      </c>
      <c r="D15" s="38">
        <v>1</v>
      </c>
      <c r="E15" s="38">
        <v>1</v>
      </c>
      <c r="F15" s="38">
        <v>1</v>
      </c>
      <c r="G15">
        <f t="shared" si="0"/>
        <v>7</v>
      </c>
      <c r="N15" s="38">
        <v>8</v>
      </c>
      <c r="O15" s="38">
        <v>1</v>
      </c>
      <c r="P15" s="38">
        <v>1</v>
      </c>
      <c r="Q15" s="38">
        <v>1</v>
      </c>
      <c r="R15" s="38">
        <v>1</v>
      </c>
      <c r="S15" s="38">
        <v>1</v>
      </c>
      <c r="T15">
        <f t="shared" si="1"/>
        <v>5</v>
      </c>
    </row>
    <row r="16" spans="1:21" x14ac:dyDescent="0.2">
      <c r="A16" s="38">
        <v>9</v>
      </c>
      <c r="B16" s="38">
        <v>2</v>
      </c>
      <c r="C16" s="38">
        <v>2</v>
      </c>
      <c r="D16" s="38">
        <v>1</v>
      </c>
      <c r="E16" s="38">
        <v>1</v>
      </c>
      <c r="F16" s="38">
        <v>1</v>
      </c>
      <c r="G16">
        <f t="shared" si="0"/>
        <v>7</v>
      </c>
      <c r="N16" s="38">
        <v>9</v>
      </c>
      <c r="O16" s="38">
        <v>1</v>
      </c>
      <c r="P16" s="38">
        <v>1</v>
      </c>
      <c r="Q16" s="38">
        <v>1</v>
      </c>
      <c r="R16" s="38">
        <v>1</v>
      </c>
      <c r="S16" s="38">
        <v>1</v>
      </c>
      <c r="T16">
        <f t="shared" si="1"/>
        <v>5</v>
      </c>
    </row>
    <row r="17" spans="1:20" x14ac:dyDescent="0.2">
      <c r="A17" s="38">
        <v>10</v>
      </c>
      <c r="B17" s="38">
        <v>2</v>
      </c>
      <c r="C17" s="38">
        <v>2</v>
      </c>
      <c r="D17" s="38">
        <v>1</v>
      </c>
      <c r="E17" s="38">
        <v>1</v>
      </c>
      <c r="F17" s="38">
        <v>1</v>
      </c>
      <c r="G17">
        <f t="shared" si="0"/>
        <v>7</v>
      </c>
      <c r="N17" s="38">
        <v>10</v>
      </c>
      <c r="O17" s="38">
        <v>2</v>
      </c>
      <c r="P17" s="38">
        <v>1</v>
      </c>
      <c r="Q17" s="38">
        <v>1</v>
      </c>
      <c r="R17" s="38">
        <v>1</v>
      </c>
      <c r="S17" s="38">
        <v>1</v>
      </c>
      <c r="T17">
        <f t="shared" si="1"/>
        <v>6</v>
      </c>
    </row>
    <row r="18" spans="1:20" x14ac:dyDescent="0.2">
      <c r="A18" s="38">
        <v>11</v>
      </c>
      <c r="B18" s="38">
        <v>2</v>
      </c>
      <c r="C18" s="38">
        <v>2</v>
      </c>
      <c r="D18" s="38">
        <v>1</v>
      </c>
      <c r="E18" s="38">
        <v>1</v>
      </c>
      <c r="F18" s="38">
        <v>1</v>
      </c>
      <c r="G18">
        <f t="shared" si="0"/>
        <v>7</v>
      </c>
      <c r="N18" s="38">
        <v>11</v>
      </c>
      <c r="O18" s="38">
        <v>2</v>
      </c>
      <c r="P18" s="38">
        <v>1</v>
      </c>
      <c r="Q18" s="38">
        <v>1</v>
      </c>
      <c r="R18" s="38">
        <v>1</v>
      </c>
      <c r="S18" s="38">
        <v>1</v>
      </c>
      <c r="T18">
        <f t="shared" si="1"/>
        <v>6</v>
      </c>
    </row>
    <row r="19" spans="1:20" x14ac:dyDescent="0.2">
      <c r="A19" s="38">
        <v>12</v>
      </c>
      <c r="B19" s="38">
        <v>2</v>
      </c>
      <c r="C19" s="38">
        <v>2</v>
      </c>
      <c r="D19" s="38">
        <v>1</v>
      </c>
      <c r="E19" s="38">
        <v>1</v>
      </c>
      <c r="F19" s="38">
        <v>1</v>
      </c>
      <c r="G19">
        <f t="shared" si="0"/>
        <v>7</v>
      </c>
      <c r="N19" s="38">
        <v>12</v>
      </c>
      <c r="O19" s="38">
        <v>2</v>
      </c>
      <c r="P19" s="38">
        <v>1</v>
      </c>
      <c r="Q19" s="38">
        <v>1</v>
      </c>
      <c r="R19" s="38">
        <v>1</v>
      </c>
      <c r="S19" s="38">
        <v>1</v>
      </c>
      <c r="T19">
        <f t="shared" si="1"/>
        <v>6</v>
      </c>
    </row>
    <row r="20" spans="1:20" x14ac:dyDescent="0.2">
      <c r="A20" s="38">
        <v>13</v>
      </c>
      <c r="B20" s="38">
        <v>2</v>
      </c>
      <c r="C20" s="38">
        <v>2</v>
      </c>
      <c r="D20" s="38">
        <v>1</v>
      </c>
      <c r="E20" s="38">
        <v>1</v>
      </c>
      <c r="F20" s="38">
        <v>1</v>
      </c>
      <c r="G20">
        <f t="shared" si="0"/>
        <v>7</v>
      </c>
      <c r="N20" s="38">
        <v>13</v>
      </c>
      <c r="O20" s="38">
        <v>2</v>
      </c>
      <c r="P20" s="38">
        <v>1</v>
      </c>
      <c r="Q20" s="38">
        <v>2</v>
      </c>
      <c r="R20" s="38">
        <v>1</v>
      </c>
      <c r="S20" s="38">
        <v>1</v>
      </c>
      <c r="T20">
        <f t="shared" si="1"/>
        <v>7</v>
      </c>
    </row>
    <row r="21" spans="1:20" x14ac:dyDescent="0.2">
      <c r="A21" s="38">
        <v>14</v>
      </c>
      <c r="B21" s="38">
        <v>2</v>
      </c>
      <c r="C21" s="38">
        <v>2</v>
      </c>
      <c r="D21" s="38">
        <v>1</v>
      </c>
      <c r="E21" s="38">
        <v>1</v>
      </c>
      <c r="F21" s="38">
        <v>1</v>
      </c>
      <c r="G21">
        <f t="shared" si="0"/>
        <v>7</v>
      </c>
      <c r="N21" s="38">
        <v>14</v>
      </c>
      <c r="O21" s="38">
        <v>2</v>
      </c>
      <c r="P21" s="38">
        <v>1</v>
      </c>
      <c r="Q21" s="38">
        <v>2</v>
      </c>
      <c r="R21" s="38">
        <v>1</v>
      </c>
      <c r="S21" s="38">
        <v>1</v>
      </c>
      <c r="T21">
        <f t="shared" si="1"/>
        <v>7</v>
      </c>
    </row>
    <row r="22" spans="1:20" x14ac:dyDescent="0.2">
      <c r="A22" s="38">
        <v>15</v>
      </c>
      <c r="B22" s="38">
        <v>2</v>
      </c>
      <c r="C22" s="38">
        <v>2</v>
      </c>
      <c r="D22" s="38">
        <v>1</v>
      </c>
      <c r="E22" s="38">
        <v>1</v>
      </c>
      <c r="F22" s="38">
        <v>1</v>
      </c>
      <c r="G22">
        <f t="shared" si="0"/>
        <v>7</v>
      </c>
      <c r="N22" s="38">
        <v>15</v>
      </c>
      <c r="O22" s="38">
        <v>2</v>
      </c>
      <c r="P22" s="38">
        <v>1</v>
      </c>
      <c r="Q22" s="38">
        <v>2</v>
      </c>
      <c r="R22" s="38">
        <v>1</v>
      </c>
      <c r="S22" s="38">
        <v>1</v>
      </c>
      <c r="T22">
        <f t="shared" si="1"/>
        <v>7</v>
      </c>
    </row>
    <row r="23" spans="1:20" x14ac:dyDescent="0.2">
      <c r="A23" s="38">
        <v>16</v>
      </c>
      <c r="B23" s="38">
        <v>2</v>
      </c>
      <c r="C23" s="38">
        <v>2</v>
      </c>
      <c r="D23" s="38">
        <v>1</v>
      </c>
      <c r="E23" s="38">
        <v>1</v>
      </c>
      <c r="F23" s="38">
        <v>1</v>
      </c>
      <c r="G23">
        <f t="shared" si="0"/>
        <v>7</v>
      </c>
      <c r="N23" s="38">
        <v>16</v>
      </c>
      <c r="O23" s="38">
        <v>2</v>
      </c>
      <c r="P23" s="38">
        <v>1</v>
      </c>
      <c r="Q23" s="38">
        <v>2</v>
      </c>
      <c r="R23" s="38">
        <v>1</v>
      </c>
      <c r="S23" s="38">
        <v>1</v>
      </c>
      <c r="T23">
        <f t="shared" si="1"/>
        <v>7</v>
      </c>
    </row>
    <row r="24" spans="1:20" x14ac:dyDescent="0.2">
      <c r="A24" s="38">
        <v>17</v>
      </c>
      <c r="B24" s="38">
        <v>2</v>
      </c>
      <c r="C24" s="38">
        <v>2</v>
      </c>
      <c r="D24" s="38">
        <v>1</v>
      </c>
      <c r="E24" s="38">
        <v>1</v>
      </c>
      <c r="F24" s="38">
        <v>1</v>
      </c>
      <c r="G24">
        <f t="shared" si="0"/>
        <v>7</v>
      </c>
      <c r="N24" s="38">
        <v>17</v>
      </c>
      <c r="O24" s="38">
        <v>2</v>
      </c>
      <c r="P24" s="38">
        <v>1</v>
      </c>
      <c r="Q24" s="38">
        <v>2</v>
      </c>
      <c r="R24" s="38">
        <v>1</v>
      </c>
      <c r="S24" s="38">
        <v>1</v>
      </c>
      <c r="T24">
        <f t="shared" si="1"/>
        <v>7</v>
      </c>
    </row>
    <row r="25" spans="1:20" x14ac:dyDescent="0.2">
      <c r="A25" s="38">
        <v>18</v>
      </c>
      <c r="B25" s="38">
        <v>2</v>
      </c>
      <c r="C25" s="38">
        <v>2</v>
      </c>
      <c r="D25" s="38">
        <v>1</v>
      </c>
      <c r="E25" s="38">
        <v>1</v>
      </c>
      <c r="F25" s="38">
        <v>1</v>
      </c>
      <c r="G25">
        <f t="shared" si="0"/>
        <v>7</v>
      </c>
      <c r="N25" s="38">
        <v>18</v>
      </c>
      <c r="O25" s="38">
        <v>2</v>
      </c>
      <c r="P25" s="38">
        <v>1</v>
      </c>
      <c r="Q25" s="38">
        <v>2</v>
      </c>
      <c r="R25" s="38">
        <v>1</v>
      </c>
      <c r="S25" s="38">
        <v>1</v>
      </c>
      <c r="T25">
        <f t="shared" si="1"/>
        <v>7</v>
      </c>
    </row>
    <row r="26" spans="1:20" x14ac:dyDescent="0.2">
      <c r="A26" s="38">
        <v>19</v>
      </c>
      <c r="B26" s="38">
        <v>2</v>
      </c>
      <c r="C26" s="38">
        <v>2</v>
      </c>
      <c r="D26" s="38">
        <v>1</v>
      </c>
      <c r="E26" s="38">
        <v>1</v>
      </c>
      <c r="F26" s="38">
        <v>1</v>
      </c>
      <c r="G26">
        <f t="shared" si="0"/>
        <v>7</v>
      </c>
      <c r="N26" s="38">
        <v>19</v>
      </c>
      <c r="O26" s="38">
        <v>2</v>
      </c>
      <c r="P26" s="38">
        <v>1</v>
      </c>
      <c r="Q26" s="38">
        <v>2</v>
      </c>
      <c r="R26" s="38">
        <v>1</v>
      </c>
      <c r="S26" s="38">
        <v>1</v>
      </c>
      <c r="T26">
        <f t="shared" si="1"/>
        <v>7</v>
      </c>
    </row>
    <row r="27" spans="1:20" x14ac:dyDescent="0.2">
      <c r="A27" s="38">
        <v>20</v>
      </c>
      <c r="B27" s="38">
        <v>2</v>
      </c>
      <c r="C27" s="38">
        <v>3</v>
      </c>
      <c r="D27" s="38">
        <v>1</v>
      </c>
      <c r="E27" s="38">
        <v>1</v>
      </c>
      <c r="F27" s="38">
        <v>1</v>
      </c>
      <c r="G27">
        <f t="shared" si="0"/>
        <v>8</v>
      </c>
      <c r="N27" s="38">
        <v>20</v>
      </c>
      <c r="O27" s="38">
        <v>2</v>
      </c>
      <c r="P27" s="38">
        <v>2</v>
      </c>
      <c r="Q27" s="38">
        <v>2</v>
      </c>
      <c r="R27" s="38">
        <v>1</v>
      </c>
      <c r="S27" s="38">
        <v>1</v>
      </c>
      <c r="T27">
        <f t="shared" si="1"/>
        <v>8</v>
      </c>
    </row>
    <row r="28" spans="1:20" x14ac:dyDescent="0.2">
      <c r="A28" s="38">
        <v>21</v>
      </c>
      <c r="B28" s="38">
        <v>2</v>
      </c>
      <c r="C28" s="38">
        <v>3</v>
      </c>
      <c r="D28" s="38">
        <v>1</v>
      </c>
      <c r="E28" s="38">
        <v>1</v>
      </c>
      <c r="F28" s="38">
        <v>1</v>
      </c>
      <c r="G28">
        <f t="shared" si="0"/>
        <v>8</v>
      </c>
      <c r="N28" s="38">
        <v>21</v>
      </c>
      <c r="O28" s="38">
        <v>3</v>
      </c>
      <c r="P28" s="38">
        <v>2</v>
      </c>
      <c r="Q28" s="38">
        <v>2</v>
      </c>
      <c r="R28" s="38">
        <v>1</v>
      </c>
      <c r="S28" s="38">
        <v>1</v>
      </c>
      <c r="T28">
        <f t="shared" si="1"/>
        <v>9</v>
      </c>
    </row>
    <row r="29" spans="1:20" x14ac:dyDescent="0.2">
      <c r="A29" s="38">
        <v>22</v>
      </c>
      <c r="B29" s="38">
        <v>2</v>
      </c>
      <c r="C29" s="38">
        <v>3</v>
      </c>
      <c r="D29" s="38">
        <v>2</v>
      </c>
      <c r="E29" s="38">
        <v>1</v>
      </c>
      <c r="F29" s="38">
        <v>1</v>
      </c>
      <c r="G29">
        <f t="shared" si="0"/>
        <v>9</v>
      </c>
      <c r="N29" s="38">
        <v>22</v>
      </c>
      <c r="O29" s="38">
        <v>3</v>
      </c>
      <c r="P29" s="38">
        <v>2</v>
      </c>
      <c r="Q29" s="38">
        <v>2</v>
      </c>
      <c r="R29" s="38">
        <v>1</v>
      </c>
      <c r="S29" s="38">
        <v>1</v>
      </c>
      <c r="T29">
        <f t="shared" si="1"/>
        <v>9</v>
      </c>
    </row>
    <row r="30" spans="1:20" x14ac:dyDescent="0.2">
      <c r="A30" s="38">
        <v>23</v>
      </c>
      <c r="B30" s="38">
        <v>2</v>
      </c>
      <c r="C30" s="38">
        <v>3</v>
      </c>
      <c r="D30" s="38">
        <v>2</v>
      </c>
      <c r="E30" s="38">
        <v>1</v>
      </c>
      <c r="F30" s="38">
        <v>1</v>
      </c>
      <c r="G30">
        <f t="shared" si="0"/>
        <v>9</v>
      </c>
      <c r="N30" s="38">
        <v>23</v>
      </c>
      <c r="O30" s="38">
        <v>3</v>
      </c>
      <c r="P30" s="38">
        <v>2</v>
      </c>
      <c r="Q30" s="38">
        <v>2</v>
      </c>
      <c r="R30" s="38">
        <v>1</v>
      </c>
      <c r="S30" s="38">
        <v>1</v>
      </c>
      <c r="T30">
        <f t="shared" si="1"/>
        <v>9</v>
      </c>
    </row>
    <row r="31" spans="1:20" x14ac:dyDescent="0.2">
      <c r="A31" s="38">
        <v>24</v>
      </c>
      <c r="B31" s="38">
        <v>2</v>
      </c>
      <c r="C31" s="38">
        <v>3</v>
      </c>
      <c r="D31" s="38">
        <v>2</v>
      </c>
      <c r="E31" s="38">
        <v>1</v>
      </c>
      <c r="F31" s="38">
        <v>1</v>
      </c>
      <c r="G31">
        <f t="shared" si="0"/>
        <v>9</v>
      </c>
      <c r="N31" s="38">
        <v>24</v>
      </c>
      <c r="O31" s="38">
        <v>3</v>
      </c>
      <c r="P31" s="38">
        <v>2</v>
      </c>
      <c r="Q31" s="38">
        <v>2</v>
      </c>
      <c r="R31" s="38">
        <v>1</v>
      </c>
      <c r="S31" s="38">
        <v>1</v>
      </c>
      <c r="T31">
        <f t="shared" si="1"/>
        <v>9</v>
      </c>
    </row>
    <row r="32" spans="1:20" x14ac:dyDescent="0.2">
      <c r="A32" s="38">
        <v>25</v>
      </c>
      <c r="B32" s="38">
        <v>2</v>
      </c>
      <c r="C32" s="38">
        <v>3</v>
      </c>
      <c r="D32" s="38">
        <v>2</v>
      </c>
      <c r="E32" s="38">
        <v>1</v>
      </c>
      <c r="F32" s="38">
        <v>1</v>
      </c>
      <c r="G32">
        <f t="shared" si="0"/>
        <v>9</v>
      </c>
      <c r="N32" s="38">
        <v>25</v>
      </c>
      <c r="O32" s="38">
        <v>3</v>
      </c>
      <c r="P32" s="38">
        <v>2</v>
      </c>
      <c r="Q32" s="38">
        <v>2</v>
      </c>
      <c r="R32" s="38">
        <v>1</v>
      </c>
      <c r="S32" s="38">
        <v>1</v>
      </c>
      <c r="T32">
        <f t="shared" si="1"/>
        <v>9</v>
      </c>
    </row>
    <row r="33" spans="1:20" x14ac:dyDescent="0.2">
      <c r="A33" s="38">
        <v>26</v>
      </c>
      <c r="B33" s="38">
        <v>2</v>
      </c>
      <c r="C33" s="38">
        <v>3</v>
      </c>
      <c r="D33" s="38">
        <v>2</v>
      </c>
      <c r="E33" s="38">
        <v>1</v>
      </c>
      <c r="F33" s="38">
        <v>1</v>
      </c>
      <c r="G33">
        <f t="shared" si="0"/>
        <v>9</v>
      </c>
      <c r="N33" s="38">
        <v>26</v>
      </c>
      <c r="O33" s="38">
        <v>3</v>
      </c>
      <c r="P33" s="38">
        <v>2</v>
      </c>
      <c r="Q33" s="38">
        <v>2</v>
      </c>
      <c r="R33" s="38">
        <v>1</v>
      </c>
      <c r="S33" s="38">
        <v>1</v>
      </c>
      <c r="T33">
        <f t="shared" si="1"/>
        <v>9</v>
      </c>
    </row>
    <row r="34" spans="1:20" x14ac:dyDescent="0.2">
      <c r="A34" s="38">
        <v>27</v>
      </c>
      <c r="B34" s="38">
        <v>2</v>
      </c>
      <c r="C34" s="38">
        <v>3</v>
      </c>
      <c r="D34" s="38">
        <v>2</v>
      </c>
      <c r="E34" s="38">
        <v>1</v>
      </c>
      <c r="F34" s="38">
        <v>1</v>
      </c>
      <c r="G34">
        <f t="shared" si="0"/>
        <v>9</v>
      </c>
      <c r="N34" s="38">
        <v>27</v>
      </c>
      <c r="O34" s="38">
        <v>3</v>
      </c>
      <c r="P34" s="38">
        <v>2</v>
      </c>
      <c r="Q34" s="38">
        <v>2</v>
      </c>
      <c r="R34" s="38">
        <v>1</v>
      </c>
      <c r="S34" s="38">
        <v>1</v>
      </c>
      <c r="T34">
        <f t="shared" si="1"/>
        <v>9</v>
      </c>
    </row>
    <row r="35" spans="1:20" x14ac:dyDescent="0.2">
      <c r="A35" s="38">
        <v>28</v>
      </c>
      <c r="B35" s="38">
        <v>2</v>
      </c>
      <c r="C35" s="38">
        <v>3</v>
      </c>
      <c r="D35" s="38">
        <v>2</v>
      </c>
      <c r="E35" s="38">
        <v>1</v>
      </c>
      <c r="F35" s="38">
        <v>1</v>
      </c>
      <c r="G35">
        <f t="shared" si="0"/>
        <v>9</v>
      </c>
      <c r="N35" s="38">
        <v>28</v>
      </c>
      <c r="O35" s="38">
        <v>3</v>
      </c>
      <c r="P35" s="38">
        <v>2</v>
      </c>
      <c r="Q35" s="38">
        <v>2</v>
      </c>
      <c r="R35" s="38">
        <v>1</v>
      </c>
      <c r="S35" s="38">
        <v>1</v>
      </c>
      <c r="T35">
        <f t="shared" si="1"/>
        <v>9</v>
      </c>
    </row>
    <row r="36" spans="1:20" x14ac:dyDescent="0.2">
      <c r="A36" s="38">
        <v>29</v>
      </c>
      <c r="B36" s="38">
        <v>2</v>
      </c>
      <c r="C36" s="38">
        <v>3</v>
      </c>
      <c r="D36" s="38">
        <v>2</v>
      </c>
      <c r="E36" s="38">
        <v>1</v>
      </c>
      <c r="F36" s="38">
        <v>1</v>
      </c>
      <c r="G36">
        <f t="shared" si="0"/>
        <v>9</v>
      </c>
      <c r="N36" s="38">
        <v>29</v>
      </c>
      <c r="O36" s="38">
        <v>3</v>
      </c>
      <c r="P36" s="38">
        <v>2</v>
      </c>
      <c r="Q36" s="38">
        <v>2</v>
      </c>
      <c r="R36" s="38">
        <v>1</v>
      </c>
      <c r="S36" s="38">
        <v>1</v>
      </c>
      <c r="T36">
        <f t="shared" si="1"/>
        <v>9</v>
      </c>
    </row>
    <row r="37" spans="1:20" x14ac:dyDescent="0.2">
      <c r="A37" s="38">
        <v>30</v>
      </c>
      <c r="B37" s="38">
        <v>2</v>
      </c>
      <c r="C37" s="38">
        <v>3</v>
      </c>
      <c r="D37" s="38">
        <v>2</v>
      </c>
      <c r="E37" s="38">
        <v>1</v>
      </c>
      <c r="F37" s="38">
        <v>1</v>
      </c>
      <c r="G37">
        <f t="shared" si="0"/>
        <v>9</v>
      </c>
      <c r="N37" s="38">
        <v>30</v>
      </c>
      <c r="O37" s="38">
        <v>3</v>
      </c>
      <c r="P37" s="38">
        <v>2</v>
      </c>
      <c r="Q37" s="38">
        <v>2</v>
      </c>
      <c r="R37" s="38">
        <v>1</v>
      </c>
      <c r="S37" s="38">
        <v>1</v>
      </c>
      <c r="T37">
        <f t="shared" si="1"/>
        <v>9</v>
      </c>
    </row>
    <row r="38" spans="1:20" x14ac:dyDescent="0.2">
      <c r="A38" s="38">
        <v>31</v>
      </c>
      <c r="B38" s="38">
        <v>2</v>
      </c>
      <c r="C38" s="38">
        <v>3</v>
      </c>
      <c r="D38" s="38">
        <v>2</v>
      </c>
      <c r="E38" s="38">
        <v>1</v>
      </c>
      <c r="F38" s="38">
        <v>1</v>
      </c>
      <c r="G38">
        <f t="shared" si="0"/>
        <v>9</v>
      </c>
      <c r="N38" s="38">
        <v>31</v>
      </c>
      <c r="O38" s="38">
        <v>3</v>
      </c>
      <c r="P38" s="38">
        <v>2</v>
      </c>
      <c r="Q38" s="38">
        <v>2</v>
      </c>
      <c r="R38" s="38">
        <v>1</v>
      </c>
      <c r="S38" s="38">
        <v>1</v>
      </c>
      <c r="T38">
        <f t="shared" si="1"/>
        <v>9</v>
      </c>
    </row>
    <row r="39" spans="1:20" x14ac:dyDescent="0.2">
      <c r="A39" s="38">
        <v>32</v>
      </c>
      <c r="B39" s="38">
        <v>2</v>
      </c>
      <c r="C39" s="38">
        <v>3</v>
      </c>
      <c r="D39" s="38">
        <v>2</v>
      </c>
      <c r="E39" s="38">
        <v>1</v>
      </c>
      <c r="F39" s="38">
        <v>1</v>
      </c>
      <c r="G39">
        <f t="shared" si="0"/>
        <v>9</v>
      </c>
      <c r="N39" s="38">
        <v>32</v>
      </c>
      <c r="O39" s="38">
        <v>3</v>
      </c>
      <c r="P39" s="38">
        <v>2</v>
      </c>
      <c r="Q39" s="38">
        <v>2</v>
      </c>
      <c r="R39" s="38">
        <v>1</v>
      </c>
      <c r="S39" s="38">
        <v>1</v>
      </c>
      <c r="T39">
        <f t="shared" si="1"/>
        <v>9</v>
      </c>
    </row>
    <row r="40" spans="1:20" x14ac:dyDescent="0.2">
      <c r="A40" s="38">
        <v>33</v>
      </c>
      <c r="B40" s="38">
        <v>2</v>
      </c>
      <c r="C40" s="38">
        <v>3</v>
      </c>
      <c r="D40" s="38">
        <v>2</v>
      </c>
      <c r="E40" s="38">
        <v>1</v>
      </c>
      <c r="F40" s="38">
        <v>1</v>
      </c>
      <c r="G40">
        <f t="shared" si="0"/>
        <v>9</v>
      </c>
      <c r="N40" s="38">
        <v>33</v>
      </c>
      <c r="O40" s="38">
        <v>3</v>
      </c>
      <c r="P40" s="38">
        <v>2</v>
      </c>
      <c r="Q40" s="38">
        <v>2</v>
      </c>
      <c r="R40" s="38">
        <v>1</v>
      </c>
      <c r="S40" s="38">
        <v>1</v>
      </c>
      <c r="T40">
        <f t="shared" si="1"/>
        <v>9</v>
      </c>
    </row>
    <row r="41" spans="1:20" x14ac:dyDescent="0.2">
      <c r="A41" s="38">
        <v>34</v>
      </c>
      <c r="B41" s="38">
        <v>2</v>
      </c>
      <c r="C41" s="38">
        <v>3</v>
      </c>
      <c r="D41" s="38">
        <v>2</v>
      </c>
      <c r="E41" s="38">
        <v>1</v>
      </c>
      <c r="F41" s="38">
        <v>1</v>
      </c>
      <c r="G41">
        <f t="shared" si="0"/>
        <v>9</v>
      </c>
      <c r="N41" s="38">
        <v>34</v>
      </c>
      <c r="O41" s="38">
        <v>3</v>
      </c>
      <c r="P41" s="38">
        <v>2</v>
      </c>
      <c r="Q41" s="38">
        <v>2</v>
      </c>
      <c r="R41" s="38">
        <v>1</v>
      </c>
      <c r="S41" s="38">
        <v>1</v>
      </c>
      <c r="T41">
        <f t="shared" si="1"/>
        <v>9</v>
      </c>
    </row>
    <row r="42" spans="1:20" x14ac:dyDescent="0.2">
      <c r="A42" s="38">
        <v>35</v>
      </c>
      <c r="B42" s="38">
        <v>2</v>
      </c>
      <c r="C42" s="38">
        <v>3</v>
      </c>
      <c r="D42" s="38">
        <v>2</v>
      </c>
      <c r="E42" s="38">
        <v>2</v>
      </c>
      <c r="F42" s="38">
        <v>1</v>
      </c>
      <c r="G42">
        <f t="shared" si="0"/>
        <v>10</v>
      </c>
      <c r="N42" s="38">
        <v>35</v>
      </c>
      <c r="O42" s="38">
        <v>3</v>
      </c>
      <c r="P42" s="38">
        <v>2</v>
      </c>
      <c r="Q42" s="38">
        <v>2</v>
      </c>
      <c r="R42" s="38">
        <v>1</v>
      </c>
      <c r="S42" s="38">
        <v>1</v>
      </c>
      <c r="T42">
        <f t="shared" si="1"/>
        <v>9</v>
      </c>
    </row>
    <row r="43" spans="1:20" x14ac:dyDescent="0.2">
      <c r="A43" s="38">
        <v>36</v>
      </c>
      <c r="B43" s="38">
        <v>3</v>
      </c>
      <c r="C43" s="38">
        <v>3</v>
      </c>
      <c r="D43" s="38">
        <v>2</v>
      </c>
      <c r="E43" s="38">
        <v>2</v>
      </c>
      <c r="F43" s="38">
        <v>2</v>
      </c>
      <c r="G43">
        <f t="shared" si="0"/>
        <v>12</v>
      </c>
      <c r="N43" s="38">
        <v>36</v>
      </c>
      <c r="O43" s="38">
        <v>3</v>
      </c>
      <c r="P43" s="38">
        <v>2</v>
      </c>
      <c r="Q43" s="38">
        <v>2</v>
      </c>
      <c r="R43" s="38">
        <v>1</v>
      </c>
      <c r="S43" s="38">
        <v>1</v>
      </c>
      <c r="T43">
        <f t="shared" si="1"/>
        <v>9</v>
      </c>
    </row>
    <row r="44" spans="1:20" x14ac:dyDescent="0.2">
      <c r="A44" s="38">
        <v>37</v>
      </c>
      <c r="B44" s="38">
        <v>3</v>
      </c>
      <c r="C44" s="38">
        <v>3</v>
      </c>
      <c r="D44" s="38">
        <v>2</v>
      </c>
      <c r="E44" s="38">
        <v>2</v>
      </c>
      <c r="F44" s="38">
        <v>2</v>
      </c>
      <c r="G44">
        <f t="shared" si="0"/>
        <v>12</v>
      </c>
      <c r="N44" s="38">
        <v>37</v>
      </c>
      <c r="O44" s="38">
        <v>3</v>
      </c>
      <c r="P44" s="38">
        <v>2</v>
      </c>
      <c r="Q44" s="38">
        <v>2</v>
      </c>
      <c r="R44" s="38">
        <v>1</v>
      </c>
      <c r="S44" s="38">
        <v>1</v>
      </c>
      <c r="T44">
        <f t="shared" si="1"/>
        <v>9</v>
      </c>
    </row>
    <row r="45" spans="1:20" x14ac:dyDescent="0.2">
      <c r="A45" s="38">
        <v>38</v>
      </c>
      <c r="B45" s="38">
        <v>3</v>
      </c>
      <c r="C45" s="38">
        <v>3</v>
      </c>
      <c r="D45" s="38">
        <v>2</v>
      </c>
      <c r="E45" s="38">
        <v>3</v>
      </c>
      <c r="F45" s="38">
        <v>2</v>
      </c>
      <c r="G45">
        <f t="shared" si="0"/>
        <v>13</v>
      </c>
      <c r="N45" s="38">
        <v>38</v>
      </c>
      <c r="O45" s="38">
        <v>3</v>
      </c>
      <c r="P45" s="38">
        <v>2</v>
      </c>
      <c r="Q45" s="38">
        <v>2</v>
      </c>
      <c r="R45" s="38">
        <v>1</v>
      </c>
      <c r="S45" s="38">
        <v>2</v>
      </c>
      <c r="T45">
        <f t="shared" si="1"/>
        <v>10</v>
      </c>
    </row>
    <row r="46" spans="1:20" x14ac:dyDescent="0.2">
      <c r="A46" s="38">
        <v>39</v>
      </c>
      <c r="B46" s="38">
        <v>3</v>
      </c>
      <c r="C46" s="38">
        <v>3</v>
      </c>
      <c r="D46" s="38">
        <v>3</v>
      </c>
      <c r="E46" s="38">
        <v>3</v>
      </c>
      <c r="F46" s="38">
        <v>2</v>
      </c>
      <c r="G46">
        <f t="shared" si="0"/>
        <v>14</v>
      </c>
      <c r="N46" s="38">
        <v>39</v>
      </c>
      <c r="O46" s="38">
        <v>3</v>
      </c>
      <c r="P46" s="38">
        <v>2</v>
      </c>
      <c r="Q46" s="38">
        <v>3</v>
      </c>
      <c r="R46" s="38">
        <v>1</v>
      </c>
      <c r="S46" s="38">
        <v>2</v>
      </c>
      <c r="T46">
        <f t="shared" si="1"/>
        <v>11</v>
      </c>
    </row>
    <row r="47" spans="1:20" x14ac:dyDescent="0.2">
      <c r="A47" s="38">
        <v>40</v>
      </c>
      <c r="B47" s="38">
        <v>3</v>
      </c>
      <c r="C47" s="38">
        <v>3</v>
      </c>
      <c r="D47" s="38">
        <v>3</v>
      </c>
      <c r="E47" s="38">
        <v>3</v>
      </c>
      <c r="F47" s="38">
        <v>2</v>
      </c>
      <c r="G47">
        <f t="shared" si="0"/>
        <v>14</v>
      </c>
      <c r="N47" s="38">
        <v>40</v>
      </c>
      <c r="O47" s="38">
        <v>3</v>
      </c>
      <c r="P47" s="38">
        <v>3</v>
      </c>
      <c r="Q47" s="38">
        <v>3</v>
      </c>
      <c r="R47" s="38">
        <v>1</v>
      </c>
      <c r="S47" s="38">
        <v>2</v>
      </c>
      <c r="T47">
        <f t="shared" si="1"/>
        <v>12</v>
      </c>
    </row>
    <row r="48" spans="1:20" x14ac:dyDescent="0.2">
      <c r="A48" s="38">
        <v>41</v>
      </c>
      <c r="B48" s="38">
        <v>3</v>
      </c>
      <c r="C48" s="38">
        <v>3</v>
      </c>
      <c r="D48" s="38">
        <v>3</v>
      </c>
      <c r="E48" s="38">
        <v>3</v>
      </c>
      <c r="F48" s="38">
        <v>2</v>
      </c>
      <c r="G48">
        <f t="shared" si="0"/>
        <v>14</v>
      </c>
      <c r="N48" s="38">
        <v>41</v>
      </c>
      <c r="O48" s="38">
        <v>3</v>
      </c>
      <c r="P48" s="38">
        <v>3</v>
      </c>
      <c r="Q48" s="38">
        <v>3</v>
      </c>
      <c r="R48" s="38">
        <v>1</v>
      </c>
      <c r="S48" s="38">
        <v>2</v>
      </c>
      <c r="T48">
        <f t="shared" si="1"/>
        <v>12</v>
      </c>
    </row>
    <row r="49" spans="1:20" x14ac:dyDescent="0.2">
      <c r="A49" s="38">
        <v>42</v>
      </c>
      <c r="B49" s="38">
        <v>3</v>
      </c>
      <c r="C49" s="38">
        <v>3</v>
      </c>
      <c r="D49" s="38">
        <v>3</v>
      </c>
      <c r="E49" s="38">
        <v>3</v>
      </c>
      <c r="F49" s="38">
        <v>2</v>
      </c>
      <c r="G49">
        <f t="shared" si="0"/>
        <v>14</v>
      </c>
      <c r="N49" s="38">
        <v>42</v>
      </c>
      <c r="O49" s="38">
        <v>3</v>
      </c>
      <c r="P49" s="38">
        <v>3</v>
      </c>
      <c r="Q49" s="38">
        <v>3</v>
      </c>
      <c r="R49" s="38">
        <v>1</v>
      </c>
      <c r="S49" s="38">
        <v>2</v>
      </c>
      <c r="T49">
        <f t="shared" si="1"/>
        <v>12</v>
      </c>
    </row>
    <row r="50" spans="1:20" x14ac:dyDescent="0.2">
      <c r="A50" s="38">
        <v>43</v>
      </c>
      <c r="B50" s="38">
        <v>3</v>
      </c>
      <c r="C50" s="38">
        <v>3</v>
      </c>
      <c r="D50" s="38">
        <v>3</v>
      </c>
      <c r="E50" s="38">
        <v>3</v>
      </c>
      <c r="F50" s="38">
        <v>2</v>
      </c>
      <c r="G50">
        <f t="shared" si="0"/>
        <v>14</v>
      </c>
      <c r="N50" s="38">
        <v>43</v>
      </c>
      <c r="O50" s="38">
        <v>3</v>
      </c>
      <c r="P50" s="38">
        <v>3</v>
      </c>
      <c r="Q50" s="38">
        <v>3</v>
      </c>
      <c r="R50" s="38">
        <v>1</v>
      </c>
      <c r="S50" s="38">
        <v>2</v>
      </c>
      <c r="T50">
        <f t="shared" si="1"/>
        <v>12</v>
      </c>
    </row>
    <row r="51" spans="1:20" x14ac:dyDescent="0.2">
      <c r="A51" s="38">
        <v>44</v>
      </c>
      <c r="B51" s="38">
        <v>3</v>
      </c>
      <c r="C51" s="38">
        <v>3</v>
      </c>
      <c r="D51" s="38">
        <v>3</v>
      </c>
      <c r="E51" s="38">
        <v>3</v>
      </c>
      <c r="F51" s="38">
        <v>2</v>
      </c>
      <c r="G51">
        <f t="shared" si="0"/>
        <v>14</v>
      </c>
      <c r="N51" s="38">
        <v>44</v>
      </c>
      <c r="O51" s="38">
        <v>3</v>
      </c>
      <c r="P51" s="38">
        <v>3</v>
      </c>
      <c r="Q51" s="38">
        <v>3</v>
      </c>
      <c r="R51" s="38">
        <v>1</v>
      </c>
      <c r="S51" s="38">
        <v>2</v>
      </c>
      <c r="T51">
        <f t="shared" si="1"/>
        <v>12</v>
      </c>
    </row>
    <row r="52" spans="1:20" x14ac:dyDescent="0.2">
      <c r="A52" s="38" t="s">
        <v>126</v>
      </c>
      <c r="B52" s="38">
        <f>SUM(B8:B51)</f>
        <v>97</v>
      </c>
      <c r="C52" s="38">
        <f t="shared" ref="C52:F52" si="2">SUM(C8:C51)</f>
        <v>113</v>
      </c>
      <c r="D52" s="38">
        <f t="shared" si="2"/>
        <v>73</v>
      </c>
      <c r="E52" s="38">
        <f t="shared" si="2"/>
        <v>61</v>
      </c>
      <c r="F52" s="38">
        <f t="shared" si="2"/>
        <v>53</v>
      </c>
      <c r="G52" s="38">
        <f>SUM(G8:G51)</f>
        <v>397</v>
      </c>
      <c r="N52" t="s">
        <v>110</v>
      </c>
      <c r="O52" s="38">
        <f>SUM(O8:O51)</f>
        <v>103</v>
      </c>
      <c r="P52" s="38">
        <f t="shared" ref="P52:T52" si="3">SUM(P8:P51)</f>
        <v>74</v>
      </c>
      <c r="Q52" s="38">
        <f t="shared" si="3"/>
        <v>82</v>
      </c>
      <c r="R52" s="38">
        <f t="shared" si="3"/>
        <v>44</v>
      </c>
      <c r="S52" s="38">
        <f t="shared" si="3"/>
        <v>51</v>
      </c>
      <c r="T52" s="38">
        <f t="shared" si="3"/>
        <v>354</v>
      </c>
    </row>
    <row r="53" spans="1:20" x14ac:dyDescent="0.2">
      <c r="A53" s="38" t="s">
        <v>127</v>
      </c>
      <c r="B53" s="108">
        <f>AVERAGE(B8:B51)</f>
        <v>2.2045454545454546</v>
      </c>
      <c r="C53" s="108">
        <f t="shared" ref="C53:F53" si="4">AVERAGE(C8:C51)</f>
        <v>2.5681818181818183</v>
      </c>
      <c r="D53" s="108">
        <f t="shared" si="4"/>
        <v>1.6590909090909092</v>
      </c>
      <c r="E53" s="108">
        <f t="shared" si="4"/>
        <v>1.3863636363636365</v>
      </c>
      <c r="F53" s="108">
        <f t="shared" si="4"/>
        <v>1.2045454545454546</v>
      </c>
      <c r="G53" s="109">
        <f>AVERAGE(G8:G51)</f>
        <v>9.0227272727272734</v>
      </c>
      <c r="H53" s="110" t="s">
        <v>128</v>
      </c>
      <c r="I53" s="110"/>
      <c r="J53" s="110"/>
      <c r="K53" s="110"/>
      <c r="L53" s="110"/>
      <c r="N53" t="s">
        <v>129</v>
      </c>
      <c r="O53" s="108">
        <f>AVERAGE(O8:O51)</f>
        <v>2.3409090909090908</v>
      </c>
      <c r="P53" s="108">
        <f t="shared" ref="P53:T53" si="5">AVERAGE(P8:P51)</f>
        <v>1.6818181818181819</v>
      </c>
      <c r="Q53" s="108">
        <f t="shared" si="5"/>
        <v>1.8636363636363635</v>
      </c>
      <c r="R53" s="108">
        <f t="shared" si="5"/>
        <v>1</v>
      </c>
      <c r="S53" s="108">
        <f t="shared" si="5"/>
        <v>1.1590909090909092</v>
      </c>
      <c r="T53" s="109">
        <f t="shared" si="5"/>
        <v>8.045454545454545</v>
      </c>
    </row>
    <row r="54" spans="1:20" x14ac:dyDescent="0.2">
      <c r="A54" s="38" t="s">
        <v>4</v>
      </c>
      <c r="B54" t="s">
        <v>130</v>
      </c>
      <c r="C54" t="s">
        <v>67</v>
      </c>
      <c r="D54" t="s">
        <v>113</v>
      </c>
      <c r="E54" t="s">
        <v>131</v>
      </c>
      <c r="F54" t="s">
        <v>132</v>
      </c>
      <c r="N54" t="s">
        <v>111</v>
      </c>
      <c r="O54" s="38" t="s">
        <v>130</v>
      </c>
      <c r="P54" s="38" t="s">
        <v>130</v>
      </c>
      <c r="Q54" s="38" t="s">
        <v>130</v>
      </c>
      <c r="R54" s="38" t="s">
        <v>132</v>
      </c>
      <c r="S54" s="38" t="s">
        <v>132</v>
      </c>
      <c r="T54" s="110" t="s">
        <v>128</v>
      </c>
    </row>
    <row r="64" spans="1:20" x14ac:dyDescent="0.2">
      <c r="D64">
        <f>3*44</f>
        <v>132</v>
      </c>
      <c r="E64">
        <v>97</v>
      </c>
      <c r="F64" s="111">
        <f>E64/D64</f>
        <v>0.73484848484848486</v>
      </c>
    </row>
  </sheetData>
  <mergeCells count="8">
    <mergeCell ref="T5:T7"/>
    <mergeCell ref="U5:U7"/>
    <mergeCell ref="A5:A7"/>
    <mergeCell ref="B5:F5"/>
    <mergeCell ref="G5:G7"/>
    <mergeCell ref="H5:H7"/>
    <mergeCell ref="N5:N7"/>
    <mergeCell ref="O5:S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7D132-2931-2C45-A07B-6E90F7E540F7}">
  <sheetPr>
    <tabColor theme="7"/>
  </sheetPr>
  <dimension ref="B2:U71"/>
  <sheetViews>
    <sheetView topLeftCell="A9" zoomScale="137" workbookViewId="0">
      <selection activeCell="I24" sqref="I24"/>
    </sheetView>
  </sheetViews>
  <sheetFormatPr baseColWidth="10" defaultRowHeight="16" x14ac:dyDescent="0.2"/>
  <cols>
    <col min="2" max="2" width="10" style="123" customWidth="1"/>
    <col min="3" max="3" width="13.33203125" customWidth="1"/>
    <col min="4" max="4" width="10.5" bestFit="1" customWidth="1"/>
    <col min="5" max="5" width="13.33203125" customWidth="1"/>
    <col min="6" max="6" width="15.1640625" customWidth="1"/>
    <col min="7" max="7" width="14.1640625" customWidth="1"/>
    <col min="8" max="8" width="11.5" bestFit="1" customWidth="1"/>
    <col min="10" max="10" width="9.83203125" customWidth="1"/>
    <col min="11" max="11" width="10.5" customWidth="1"/>
    <col min="12" max="12" width="15.33203125" customWidth="1"/>
    <col min="13" max="14" width="8.33203125" customWidth="1"/>
  </cols>
  <sheetData>
    <row r="2" spans="2:14" ht="29" customHeight="1" x14ac:dyDescent="0.2">
      <c r="B2" s="322" t="s">
        <v>135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spans="2:14" x14ac:dyDescent="0.2">
      <c r="B3" s="112"/>
    </row>
    <row r="4" spans="2:14" x14ac:dyDescent="0.2">
      <c r="B4" s="113" t="s">
        <v>136</v>
      </c>
      <c r="C4" s="66" t="s">
        <v>137</v>
      </c>
      <c r="F4" t="s">
        <v>5</v>
      </c>
    </row>
    <row r="5" spans="2:14" x14ac:dyDescent="0.2">
      <c r="B5" s="113" t="s">
        <v>138</v>
      </c>
      <c r="C5" s="68" t="s">
        <v>139</v>
      </c>
    </row>
    <row r="6" spans="2:14" x14ac:dyDescent="0.2">
      <c r="B6" s="112"/>
      <c r="C6" s="66" t="s">
        <v>140</v>
      </c>
    </row>
    <row r="7" spans="2:14" x14ac:dyDescent="0.2">
      <c r="B7" s="112"/>
    </row>
    <row r="8" spans="2:14" ht="16" customHeight="1" x14ac:dyDescent="0.2">
      <c r="B8" s="323" t="s">
        <v>141</v>
      </c>
      <c r="C8" s="325" t="s">
        <v>142</v>
      </c>
      <c r="D8" s="325" t="s">
        <v>143</v>
      </c>
      <c r="E8" s="327" t="s">
        <v>144</v>
      </c>
      <c r="F8" s="327" t="s">
        <v>145</v>
      </c>
      <c r="G8" s="259" t="s">
        <v>146</v>
      </c>
      <c r="H8" s="327" t="s">
        <v>147</v>
      </c>
      <c r="I8" s="114"/>
    </row>
    <row r="9" spans="2:14" x14ac:dyDescent="0.2">
      <c r="B9" s="324"/>
      <c r="C9" s="326"/>
      <c r="D9" s="326"/>
      <c r="E9" s="328"/>
      <c r="F9" s="328"/>
      <c r="G9" s="261"/>
      <c r="H9" s="328"/>
      <c r="I9" s="114"/>
    </row>
    <row r="10" spans="2:14" x14ac:dyDescent="0.2">
      <c r="B10" s="115">
        <v>1</v>
      </c>
      <c r="C10" s="116" t="s">
        <v>148</v>
      </c>
      <c r="D10" s="16"/>
      <c r="E10" s="16">
        <v>2</v>
      </c>
      <c r="F10" s="117">
        <v>150000</v>
      </c>
      <c r="G10" s="118">
        <v>5</v>
      </c>
      <c r="H10" s="117">
        <v>200000</v>
      </c>
      <c r="I10" s="119"/>
    </row>
    <row r="11" spans="2:14" x14ac:dyDescent="0.2">
      <c r="B11" s="120">
        <v>2</v>
      </c>
      <c r="C11" s="34" t="s">
        <v>149</v>
      </c>
      <c r="D11" s="34"/>
      <c r="E11" s="34">
        <v>2</v>
      </c>
      <c r="F11" s="121">
        <v>120000</v>
      </c>
      <c r="G11" s="119">
        <v>5</v>
      </c>
      <c r="H11" s="121">
        <v>150000</v>
      </c>
      <c r="I11" s="119"/>
    </row>
    <row r="12" spans="2:14" x14ac:dyDescent="0.2">
      <c r="B12" s="120">
        <v>3</v>
      </c>
      <c r="C12" s="34" t="s">
        <v>150</v>
      </c>
      <c r="D12" s="34"/>
      <c r="E12" s="34">
        <v>2</v>
      </c>
      <c r="F12" s="121">
        <v>125000</v>
      </c>
      <c r="G12" s="119">
        <v>5</v>
      </c>
      <c r="H12" s="121">
        <v>200000</v>
      </c>
      <c r="I12" s="119"/>
    </row>
    <row r="13" spans="2:14" x14ac:dyDescent="0.2">
      <c r="B13" s="120">
        <v>4</v>
      </c>
      <c r="C13" s="34" t="s">
        <v>151</v>
      </c>
      <c r="D13" s="34"/>
      <c r="E13" s="34">
        <v>4</v>
      </c>
      <c r="F13" s="121">
        <v>350000</v>
      </c>
      <c r="G13" s="119">
        <v>3</v>
      </c>
      <c r="H13" s="121">
        <v>600000</v>
      </c>
      <c r="I13" s="119"/>
    </row>
    <row r="14" spans="2:14" x14ac:dyDescent="0.2">
      <c r="B14" s="120">
        <v>5</v>
      </c>
      <c r="C14" s="34" t="s">
        <v>152</v>
      </c>
      <c r="D14" s="34"/>
      <c r="E14" s="34">
        <v>4</v>
      </c>
      <c r="F14" s="121">
        <v>200000</v>
      </c>
      <c r="G14" s="119">
        <v>5</v>
      </c>
      <c r="H14" s="121">
        <v>300000</v>
      </c>
      <c r="I14" s="119"/>
    </row>
    <row r="15" spans="2:14" x14ac:dyDescent="0.2">
      <c r="B15" s="120">
        <v>7</v>
      </c>
      <c r="C15" s="34" t="s">
        <v>153</v>
      </c>
      <c r="D15" s="34"/>
      <c r="E15" s="34">
        <v>1000</v>
      </c>
      <c r="F15" s="121">
        <f>E15*5000</f>
        <v>5000000</v>
      </c>
      <c r="G15" s="119"/>
      <c r="H15" s="121"/>
      <c r="I15" s="119"/>
    </row>
    <row r="16" spans="2:14" x14ac:dyDescent="0.2">
      <c r="B16" s="329" t="s">
        <v>126</v>
      </c>
      <c r="C16" s="330"/>
      <c r="D16" s="330"/>
      <c r="E16" s="331"/>
      <c r="F16" s="122">
        <f>SUM(F10:F15)</f>
        <v>5945000</v>
      </c>
      <c r="G16" s="264"/>
      <c r="H16" s="265"/>
    </row>
    <row r="17" spans="2:21" x14ac:dyDescent="0.2">
      <c r="F17" s="124"/>
    </row>
    <row r="18" spans="2:21" x14ac:dyDescent="0.2">
      <c r="C18" s="66" t="s">
        <v>154</v>
      </c>
    </row>
    <row r="19" spans="2:21" s="126" customFormat="1" x14ac:dyDescent="0.2">
      <c r="B19" s="332" t="s">
        <v>155</v>
      </c>
      <c r="C19" s="333"/>
      <c r="D19" s="332" t="s">
        <v>156</v>
      </c>
      <c r="E19" s="333"/>
      <c r="F19" s="332" t="s">
        <v>157</v>
      </c>
      <c r="G19" s="333"/>
      <c r="H19" s="332" t="s">
        <v>158</v>
      </c>
      <c r="I19" s="333"/>
      <c r="J19" s="332" t="s">
        <v>159</v>
      </c>
      <c r="K19" s="333"/>
      <c r="L19" s="125" t="s">
        <v>160</v>
      </c>
      <c r="M19" s="332" t="s">
        <v>161</v>
      </c>
      <c r="N19" s="342"/>
      <c r="O19" s="342"/>
      <c r="P19" s="342"/>
      <c r="Q19" s="333"/>
      <c r="R19" s="334" t="s">
        <v>162</v>
      </c>
      <c r="S19" s="335"/>
      <c r="T19" s="336"/>
      <c r="U19" s="126" t="s">
        <v>163</v>
      </c>
    </row>
    <row r="20" spans="2:21" s="126" customFormat="1" ht="16" customHeight="1" x14ac:dyDescent="0.2">
      <c r="B20" s="337" t="s">
        <v>164</v>
      </c>
      <c r="C20" s="338" t="s">
        <v>165</v>
      </c>
      <c r="D20" s="337" t="s">
        <v>164</v>
      </c>
      <c r="E20" s="338" t="s">
        <v>165</v>
      </c>
      <c r="F20" s="338" t="s">
        <v>374</v>
      </c>
      <c r="G20" s="338" t="s">
        <v>165</v>
      </c>
      <c r="H20" s="338" t="s">
        <v>374</v>
      </c>
      <c r="I20" s="338" t="s">
        <v>165</v>
      </c>
      <c r="J20" s="338" t="s">
        <v>166</v>
      </c>
      <c r="K20" s="338" t="s">
        <v>165</v>
      </c>
      <c r="L20" s="339"/>
      <c r="M20" s="341" t="s">
        <v>167</v>
      </c>
      <c r="N20" s="127" t="s">
        <v>168</v>
      </c>
      <c r="O20" s="127" t="s">
        <v>169</v>
      </c>
      <c r="P20" s="127" t="s">
        <v>170</v>
      </c>
      <c r="Q20" s="127" t="s">
        <v>171</v>
      </c>
      <c r="R20" s="128" t="s">
        <v>172</v>
      </c>
      <c r="S20" s="128" t="s">
        <v>173</v>
      </c>
      <c r="T20" s="128" t="s">
        <v>174</v>
      </c>
    </row>
    <row r="21" spans="2:21" s="126" customFormat="1" x14ac:dyDescent="0.2">
      <c r="B21" s="337"/>
      <c r="C21" s="338"/>
      <c r="D21" s="337"/>
      <c r="E21" s="338"/>
      <c r="F21" s="338"/>
      <c r="G21" s="338"/>
      <c r="H21" s="338"/>
      <c r="I21" s="338"/>
      <c r="J21" s="338"/>
      <c r="K21" s="338"/>
      <c r="L21" s="340"/>
      <c r="M21" s="341"/>
      <c r="N21" s="127"/>
      <c r="O21" s="127"/>
      <c r="P21" s="127"/>
      <c r="Q21" s="127"/>
      <c r="R21" s="128"/>
      <c r="S21" s="128"/>
      <c r="T21" s="128"/>
    </row>
    <row r="22" spans="2:21" s="126" customFormat="1" x14ac:dyDescent="0.2"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M22" s="129"/>
      <c r="N22" s="129"/>
      <c r="O22" s="129"/>
      <c r="P22" s="129"/>
      <c r="Q22" s="129"/>
      <c r="R22" s="129"/>
      <c r="S22" s="129"/>
      <c r="T22" s="130"/>
    </row>
    <row r="23" spans="2:21" s="126" customFormat="1" x14ac:dyDescent="0.2">
      <c r="B23" s="131">
        <v>1000</v>
      </c>
      <c r="C23" s="131">
        <v>12000</v>
      </c>
      <c r="D23" s="131">
        <v>1500</v>
      </c>
      <c r="E23" s="131">
        <v>10000</v>
      </c>
      <c r="F23" s="131">
        <v>100</v>
      </c>
      <c r="G23" s="131">
        <v>40000</v>
      </c>
      <c r="H23" s="131">
        <v>200</v>
      </c>
      <c r="I23" s="131">
        <v>30000</v>
      </c>
      <c r="J23" s="131">
        <v>10</v>
      </c>
      <c r="K23" s="131">
        <v>25000</v>
      </c>
      <c r="L23" s="126">
        <f>(B23*C23)+(D23*E23)+(F23*G23)+(H23*I23)+(J23*K23)</f>
        <v>37250000</v>
      </c>
      <c r="M23" s="132">
        <v>2</v>
      </c>
      <c r="N23" s="132">
        <v>0</v>
      </c>
      <c r="O23" s="132">
        <f>SUM(M23:N23)</f>
        <v>2</v>
      </c>
      <c r="P23" s="132">
        <v>4</v>
      </c>
      <c r="Q23" s="132">
        <v>15</v>
      </c>
      <c r="R23" s="131"/>
      <c r="S23" s="131"/>
      <c r="T23" s="133"/>
    </row>
    <row r="24" spans="2:21" x14ac:dyDescent="0.2">
      <c r="E24" s="137">
        <f>D23*E23</f>
        <v>15000000</v>
      </c>
      <c r="F24" s="137"/>
      <c r="G24" s="137">
        <f>F23*G23</f>
        <v>4000000</v>
      </c>
      <c r="I24">
        <f>H23*I23</f>
        <v>6000000</v>
      </c>
    </row>
    <row r="25" spans="2:21" x14ac:dyDescent="0.2">
      <c r="B25" s="123" t="s">
        <v>175</v>
      </c>
    </row>
    <row r="26" spans="2:21" x14ac:dyDescent="0.2">
      <c r="B26" s="134" t="s">
        <v>176</v>
      </c>
      <c r="C26" s="71"/>
      <c r="F26" t="s">
        <v>177</v>
      </c>
      <c r="J26" t="s">
        <v>178</v>
      </c>
    </row>
    <row r="27" spans="2:21" x14ac:dyDescent="0.2">
      <c r="B27" s="123" t="s">
        <v>179</v>
      </c>
      <c r="F27" t="s">
        <v>180</v>
      </c>
      <c r="J27" t="s">
        <v>181</v>
      </c>
    </row>
    <row r="28" spans="2:21" x14ac:dyDescent="0.2">
      <c r="B28" s="123" t="s">
        <v>182</v>
      </c>
      <c r="F28" t="s">
        <v>183</v>
      </c>
    </row>
    <row r="30" spans="2:21" x14ac:dyDescent="0.2">
      <c r="B30" s="135" t="s">
        <v>184</v>
      </c>
      <c r="C30" s="71" t="s">
        <v>185</v>
      </c>
      <c r="F30" t="s">
        <v>186</v>
      </c>
    </row>
    <row r="31" spans="2:21" x14ac:dyDescent="0.2">
      <c r="C31" t="s">
        <v>187</v>
      </c>
      <c r="D31" s="136"/>
      <c r="E31" t="s">
        <v>188</v>
      </c>
    </row>
    <row r="32" spans="2:21" x14ac:dyDescent="0.2">
      <c r="C32" t="s">
        <v>189</v>
      </c>
      <c r="D32" s="136"/>
      <c r="E32" t="s">
        <v>188</v>
      </c>
    </row>
    <row r="33" spans="2:12" x14ac:dyDescent="0.2">
      <c r="C33" t="s">
        <v>190</v>
      </c>
      <c r="D33" s="136"/>
      <c r="E33" t="s">
        <v>191</v>
      </c>
    </row>
    <row r="34" spans="2:12" x14ac:dyDescent="0.2">
      <c r="B34" s="135" t="s">
        <v>192</v>
      </c>
      <c r="C34" s="71" t="s">
        <v>193</v>
      </c>
      <c r="F34" t="s">
        <v>186</v>
      </c>
    </row>
    <row r="35" spans="2:12" x14ac:dyDescent="0.2">
      <c r="C35" t="s">
        <v>194</v>
      </c>
      <c r="E35" t="s">
        <v>195</v>
      </c>
    </row>
    <row r="36" spans="2:12" x14ac:dyDescent="0.2">
      <c r="C36" t="s">
        <v>196</v>
      </c>
      <c r="E36" t="s">
        <v>195</v>
      </c>
    </row>
    <row r="37" spans="2:12" x14ac:dyDescent="0.2">
      <c r="C37" t="s">
        <v>197</v>
      </c>
      <c r="E37" t="s">
        <v>195</v>
      </c>
    </row>
    <row r="38" spans="2:12" x14ac:dyDescent="0.2">
      <c r="C38" t="s">
        <v>198</v>
      </c>
      <c r="E38" t="s">
        <v>195</v>
      </c>
    </row>
    <row r="39" spans="2:12" x14ac:dyDescent="0.2">
      <c r="C39" t="s">
        <v>199</v>
      </c>
      <c r="E39" t="s">
        <v>195</v>
      </c>
    </row>
    <row r="40" spans="2:12" x14ac:dyDescent="0.2">
      <c r="C40" t="s">
        <v>200</v>
      </c>
      <c r="E40" t="s">
        <v>201</v>
      </c>
    </row>
    <row r="41" spans="2:12" x14ac:dyDescent="0.2">
      <c r="B41" s="135" t="s">
        <v>202</v>
      </c>
      <c r="C41" s="71" t="s">
        <v>203</v>
      </c>
      <c r="E41" t="s">
        <v>204</v>
      </c>
      <c r="L41" s="137"/>
    </row>
    <row r="42" spans="2:12" x14ac:dyDescent="0.2">
      <c r="B42" s="135" t="s">
        <v>205</v>
      </c>
      <c r="C42" t="s">
        <v>206</v>
      </c>
      <c r="E42" s="137">
        <v>5500</v>
      </c>
      <c r="F42" t="s">
        <v>371</v>
      </c>
    </row>
    <row r="44" spans="2:12" x14ac:dyDescent="0.2">
      <c r="C44" s="66" t="s">
        <v>207</v>
      </c>
    </row>
    <row r="45" spans="2:12" ht="34" x14ac:dyDescent="0.2">
      <c r="B45" s="115" t="s">
        <v>208</v>
      </c>
      <c r="C45" s="15" t="s">
        <v>209</v>
      </c>
      <c r="D45" s="327" t="s">
        <v>210</v>
      </c>
      <c r="E45" s="138" t="s">
        <v>211</v>
      </c>
      <c r="F45" s="138" t="s">
        <v>212</v>
      </c>
      <c r="G45" s="138" t="s">
        <v>213</v>
      </c>
    </row>
    <row r="46" spans="2:12" x14ac:dyDescent="0.2">
      <c r="B46" s="139"/>
      <c r="C46" s="140"/>
      <c r="D46" s="328"/>
      <c r="E46" s="141"/>
      <c r="F46" s="142"/>
      <c r="G46" s="142"/>
    </row>
    <row r="47" spans="2:12" x14ac:dyDescent="0.2">
      <c r="B47" s="143" t="s">
        <v>214</v>
      </c>
      <c r="C47" s="144">
        <v>300</v>
      </c>
      <c r="D47" s="144">
        <v>5500</v>
      </c>
      <c r="E47" s="144">
        <f>C47*D47</f>
        <v>1650000</v>
      </c>
      <c r="F47" s="144">
        <v>100000</v>
      </c>
      <c r="G47" s="144">
        <f>E47-F47</f>
        <v>1550000</v>
      </c>
    </row>
    <row r="48" spans="2:12" x14ac:dyDescent="0.2">
      <c r="B48" s="143" t="s">
        <v>215</v>
      </c>
      <c r="C48" s="144">
        <v>300</v>
      </c>
      <c r="D48" s="144">
        <v>5500</v>
      </c>
      <c r="E48" s="144">
        <f t="shared" ref="E48:E58" si="0">C48*D48</f>
        <v>1650000</v>
      </c>
      <c r="F48" s="144">
        <v>100000</v>
      </c>
      <c r="G48" s="144">
        <f t="shared" ref="G48:G58" si="1">E48-F48</f>
        <v>1550000</v>
      </c>
    </row>
    <row r="49" spans="2:10" x14ac:dyDescent="0.2">
      <c r="B49" s="143" t="s">
        <v>216</v>
      </c>
      <c r="C49" s="144">
        <v>400</v>
      </c>
      <c r="D49" s="144">
        <v>5500</v>
      </c>
      <c r="E49" s="144">
        <f t="shared" si="0"/>
        <v>2200000</v>
      </c>
      <c r="F49" s="144">
        <v>100000</v>
      </c>
      <c r="G49" s="144">
        <f t="shared" si="1"/>
        <v>2100000</v>
      </c>
    </row>
    <row r="50" spans="2:10" x14ac:dyDescent="0.2">
      <c r="B50" s="143" t="s">
        <v>217</v>
      </c>
      <c r="C50" s="144">
        <v>600</v>
      </c>
      <c r="D50" s="144">
        <v>5500</v>
      </c>
      <c r="E50" s="144">
        <f t="shared" si="0"/>
        <v>3300000</v>
      </c>
      <c r="F50" s="144">
        <v>100000</v>
      </c>
      <c r="G50" s="144">
        <f t="shared" si="1"/>
        <v>3200000</v>
      </c>
    </row>
    <row r="51" spans="2:10" x14ac:dyDescent="0.2">
      <c r="B51" s="143" t="s">
        <v>218</v>
      </c>
      <c r="C51" s="144">
        <v>800</v>
      </c>
      <c r="D51" s="144">
        <v>5500</v>
      </c>
      <c r="E51" s="144">
        <f t="shared" si="0"/>
        <v>4400000</v>
      </c>
      <c r="F51" s="144">
        <v>100000</v>
      </c>
      <c r="G51" s="144">
        <f t="shared" si="1"/>
        <v>4300000</v>
      </c>
    </row>
    <row r="52" spans="2:10" x14ac:dyDescent="0.2">
      <c r="B52" s="143" t="s">
        <v>219</v>
      </c>
      <c r="C52" s="144">
        <v>900</v>
      </c>
      <c r="D52" s="144">
        <v>5500</v>
      </c>
      <c r="E52" s="144">
        <f t="shared" si="0"/>
        <v>4950000</v>
      </c>
      <c r="F52" s="144">
        <v>100000</v>
      </c>
      <c r="G52" s="144">
        <f t="shared" si="1"/>
        <v>4850000</v>
      </c>
    </row>
    <row r="53" spans="2:10" x14ac:dyDescent="0.2">
      <c r="B53" s="143" t="s">
        <v>220</v>
      </c>
      <c r="C53" s="144">
        <v>900</v>
      </c>
      <c r="D53" s="144">
        <v>5500</v>
      </c>
      <c r="E53" s="144">
        <f t="shared" si="0"/>
        <v>4950000</v>
      </c>
      <c r="F53" s="144">
        <v>100000</v>
      </c>
      <c r="G53" s="144">
        <f t="shared" si="1"/>
        <v>4850000</v>
      </c>
      <c r="I53" s="137"/>
      <c r="J53">
        <f>2.5*3.5</f>
        <v>8.75</v>
      </c>
    </row>
    <row r="54" spans="2:10" x14ac:dyDescent="0.2">
      <c r="B54" s="143" t="s">
        <v>221</v>
      </c>
      <c r="C54" s="144">
        <v>600</v>
      </c>
      <c r="D54" s="144">
        <v>5500</v>
      </c>
      <c r="E54" s="144">
        <f t="shared" si="0"/>
        <v>3300000</v>
      </c>
      <c r="F54" s="144">
        <v>100000</v>
      </c>
      <c r="G54" s="144">
        <f t="shared" si="1"/>
        <v>3200000</v>
      </c>
    </row>
    <row r="55" spans="2:10" x14ac:dyDescent="0.2">
      <c r="B55" s="143" t="s">
        <v>222</v>
      </c>
      <c r="C55" s="144">
        <v>500</v>
      </c>
      <c r="D55" s="144">
        <v>5500</v>
      </c>
      <c r="E55" s="144">
        <f t="shared" si="0"/>
        <v>2750000</v>
      </c>
      <c r="F55" s="144">
        <v>100000</v>
      </c>
      <c r="G55" s="144">
        <f t="shared" si="1"/>
        <v>2650000</v>
      </c>
    </row>
    <row r="56" spans="2:10" x14ac:dyDescent="0.2">
      <c r="B56" s="143" t="s">
        <v>223</v>
      </c>
      <c r="C56" s="144">
        <v>500</v>
      </c>
      <c r="D56" s="144">
        <v>5500</v>
      </c>
      <c r="E56" s="144">
        <f t="shared" si="0"/>
        <v>2750000</v>
      </c>
      <c r="F56" s="144">
        <v>100000</v>
      </c>
      <c r="G56" s="144">
        <f t="shared" si="1"/>
        <v>2650000</v>
      </c>
    </row>
    <row r="57" spans="2:10" x14ac:dyDescent="0.2">
      <c r="B57" s="143" t="s">
        <v>224</v>
      </c>
      <c r="C57" s="144">
        <v>400</v>
      </c>
      <c r="D57" s="144">
        <v>5500</v>
      </c>
      <c r="E57" s="144">
        <f t="shared" si="0"/>
        <v>2200000</v>
      </c>
      <c r="F57" s="144">
        <v>100000</v>
      </c>
      <c r="G57" s="144">
        <f t="shared" si="1"/>
        <v>2100000</v>
      </c>
    </row>
    <row r="58" spans="2:10" x14ac:dyDescent="0.2">
      <c r="B58" s="143" t="s">
        <v>225</v>
      </c>
      <c r="C58" s="144">
        <v>300</v>
      </c>
      <c r="D58" s="144">
        <v>5500</v>
      </c>
      <c r="E58" s="144">
        <f t="shared" si="0"/>
        <v>1650000</v>
      </c>
      <c r="F58" s="144">
        <v>100000</v>
      </c>
      <c r="G58" s="144">
        <f t="shared" si="1"/>
        <v>1550000</v>
      </c>
    </row>
    <row r="59" spans="2:10" x14ac:dyDescent="0.2">
      <c r="B59" s="143" t="s">
        <v>126</v>
      </c>
      <c r="C59" s="144">
        <f>SUM(C47:C58)</f>
        <v>6500</v>
      </c>
      <c r="D59" s="144"/>
      <c r="E59" s="144">
        <f>SUM(E47:E58)</f>
        <v>35750000</v>
      </c>
      <c r="F59" s="144">
        <f>SUM(F47:F58)</f>
        <v>1200000</v>
      </c>
      <c r="G59" s="144">
        <f>SUM(G47:G58)</f>
        <v>34550000</v>
      </c>
    </row>
    <row r="61" spans="2:10" x14ac:dyDescent="0.2">
      <c r="B61" s="145" t="s">
        <v>226</v>
      </c>
      <c r="C61" s="66" t="s">
        <v>227</v>
      </c>
    </row>
    <row r="62" spans="2:10" x14ac:dyDescent="0.2">
      <c r="B62" s="343" t="s">
        <v>228</v>
      </c>
      <c r="C62" s="118"/>
      <c r="D62" s="146"/>
      <c r="E62" s="345" t="s">
        <v>229</v>
      </c>
      <c r="F62" s="345"/>
      <c r="G62" s="346"/>
    </row>
    <row r="63" spans="2:10" x14ac:dyDescent="0.2">
      <c r="B63" s="344"/>
      <c r="C63" s="147"/>
      <c r="D63" s="148"/>
      <c r="E63" s="1"/>
      <c r="F63" s="1"/>
      <c r="G63" s="1"/>
    </row>
    <row r="64" spans="2:10" ht="19" customHeight="1" x14ac:dyDescent="0.2">
      <c r="B64" s="149" t="s">
        <v>230</v>
      </c>
      <c r="C64" s="150" t="s">
        <v>231</v>
      </c>
      <c r="D64" s="146"/>
      <c r="E64" s="1"/>
      <c r="F64" s="1"/>
      <c r="G64" s="1"/>
    </row>
    <row r="65" spans="2:7" ht="19" customHeight="1" x14ac:dyDescent="0.2">
      <c r="B65" s="149" t="s">
        <v>232</v>
      </c>
      <c r="C65" s="151" t="s">
        <v>209</v>
      </c>
      <c r="D65" s="152"/>
      <c r="E65" s="1"/>
      <c r="F65" s="1"/>
      <c r="G65" s="1"/>
    </row>
    <row r="66" spans="2:7" ht="19" customHeight="1" x14ac:dyDescent="0.2">
      <c r="B66" s="149" t="s">
        <v>233</v>
      </c>
      <c r="C66" s="151" t="s">
        <v>234</v>
      </c>
      <c r="D66" s="152"/>
      <c r="E66" s="1"/>
      <c r="F66" s="1"/>
      <c r="G66" s="1"/>
    </row>
    <row r="67" spans="2:7" ht="19" customHeight="1" x14ac:dyDescent="0.2">
      <c r="B67" s="149" t="s">
        <v>235</v>
      </c>
      <c r="C67" s="151" t="s">
        <v>236</v>
      </c>
      <c r="D67" s="152"/>
      <c r="E67" s="1"/>
      <c r="F67" s="1"/>
      <c r="G67" s="1"/>
    </row>
    <row r="68" spans="2:7" ht="19" customHeight="1" x14ac:dyDescent="0.2">
      <c r="B68" s="149" t="s">
        <v>237</v>
      </c>
      <c r="C68" s="151" t="s">
        <v>238</v>
      </c>
      <c r="D68" s="152"/>
      <c r="E68" s="1"/>
      <c r="F68" s="1"/>
      <c r="G68" s="1"/>
    </row>
    <row r="69" spans="2:7" ht="19" customHeight="1" x14ac:dyDescent="0.2">
      <c r="B69" s="149" t="s">
        <v>239</v>
      </c>
      <c r="C69" s="151" t="s">
        <v>240</v>
      </c>
      <c r="D69" s="152"/>
      <c r="E69" s="1"/>
      <c r="F69" s="1"/>
      <c r="G69" s="1"/>
    </row>
    <row r="70" spans="2:7" ht="19" customHeight="1" x14ac:dyDescent="0.2">
      <c r="B70" s="149" t="s">
        <v>241</v>
      </c>
      <c r="C70" s="151" t="s">
        <v>242</v>
      </c>
      <c r="D70" s="152"/>
      <c r="E70" s="1"/>
      <c r="F70" s="1"/>
      <c r="G70" s="1"/>
    </row>
    <row r="71" spans="2:7" ht="19" customHeight="1" x14ac:dyDescent="0.2">
      <c r="B71" s="149" t="s">
        <v>243</v>
      </c>
      <c r="C71" s="153" t="s">
        <v>244</v>
      </c>
      <c r="D71" s="148"/>
      <c r="E71" s="1"/>
      <c r="F71" s="1"/>
      <c r="G71" s="1"/>
    </row>
  </sheetData>
  <mergeCells count="32">
    <mergeCell ref="D45:D46"/>
    <mergeCell ref="J19:K19"/>
    <mergeCell ref="M19:Q19"/>
    <mergeCell ref="B62:B63"/>
    <mergeCell ref="E62:G62"/>
    <mergeCell ref="I20:I21"/>
    <mergeCell ref="J20:J21"/>
    <mergeCell ref="K20:K21"/>
    <mergeCell ref="R19:T19"/>
    <mergeCell ref="B20:B21"/>
    <mergeCell ref="C20:C21"/>
    <mergeCell ref="D20:D21"/>
    <mergeCell ref="E20:E21"/>
    <mergeCell ref="F20:F21"/>
    <mergeCell ref="G20:G21"/>
    <mergeCell ref="H20:H21"/>
    <mergeCell ref="L20:L21"/>
    <mergeCell ref="M20:M21"/>
    <mergeCell ref="B16:E16"/>
    <mergeCell ref="G16:H16"/>
    <mergeCell ref="B19:C19"/>
    <mergeCell ref="D19:E19"/>
    <mergeCell ref="F19:G19"/>
    <mergeCell ref="H19:I19"/>
    <mergeCell ref="B2:N2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8A2C-C0BF-7941-B34E-61B52591DE50}">
  <sheetPr>
    <tabColor theme="7"/>
  </sheetPr>
  <dimension ref="B2:T78"/>
  <sheetViews>
    <sheetView topLeftCell="A49" zoomScale="107" workbookViewId="0">
      <selection activeCell="D27" sqref="D27"/>
    </sheetView>
  </sheetViews>
  <sheetFormatPr baseColWidth="10" defaultRowHeight="16" x14ac:dyDescent="0.2"/>
  <cols>
    <col min="2" max="2" width="10.1640625" style="123" customWidth="1"/>
    <col min="3" max="3" width="15.83203125" customWidth="1"/>
    <col min="4" max="4" width="10.5" bestFit="1" customWidth="1"/>
    <col min="5" max="5" width="17.33203125" customWidth="1"/>
    <col min="6" max="6" width="16.83203125" customWidth="1"/>
    <col min="7" max="7" width="14.6640625" customWidth="1"/>
    <col min="8" max="8" width="18.6640625" customWidth="1"/>
    <col min="9" max="9" width="13.83203125" customWidth="1"/>
    <col min="10" max="10" width="11" customWidth="1"/>
    <col min="11" max="11" width="10.5" customWidth="1"/>
    <col min="12" max="12" width="17.1640625" customWidth="1"/>
    <col min="13" max="14" width="8.33203125" customWidth="1"/>
  </cols>
  <sheetData>
    <row r="2" spans="2:14" ht="29" customHeight="1" x14ac:dyDescent="0.2">
      <c r="B2" s="322" t="s">
        <v>135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spans="2:14" x14ac:dyDescent="0.2">
      <c r="B3" s="112"/>
    </row>
    <row r="4" spans="2:14" x14ac:dyDescent="0.2">
      <c r="B4" s="113" t="s">
        <v>136</v>
      </c>
      <c r="C4" s="66" t="s">
        <v>137</v>
      </c>
      <c r="F4" t="s">
        <v>11</v>
      </c>
    </row>
    <row r="5" spans="2:14" x14ac:dyDescent="0.2">
      <c r="B5" s="113" t="s">
        <v>138</v>
      </c>
      <c r="C5" s="68" t="s">
        <v>139</v>
      </c>
    </row>
    <row r="6" spans="2:14" x14ac:dyDescent="0.2">
      <c r="B6" s="112"/>
      <c r="C6" s="66" t="s">
        <v>140</v>
      </c>
    </row>
    <row r="7" spans="2:14" x14ac:dyDescent="0.2">
      <c r="B7" s="112"/>
    </row>
    <row r="8" spans="2:14" ht="16" customHeight="1" x14ac:dyDescent="0.2">
      <c r="B8" s="154" t="s">
        <v>141</v>
      </c>
      <c r="C8" s="155" t="s">
        <v>142</v>
      </c>
      <c r="D8" s="155" t="s">
        <v>143</v>
      </c>
      <c r="E8" s="327" t="s">
        <v>144</v>
      </c>
      <c r="F8" s="347" t="s">
        <v>145</v>
      </c>
      <c r="G8" s="273" t="s">
        <v>146</v>
      </c>
      <c r="H8" s="349" t="s">
        <v>147</v>
      </c>
      <c r="I8" s="114"/>
    </row>
    <row r="9" spans="2:14" x14ac:dyDescent="0.2">
      <c r="B9" s="156"/>
      <c r="C9" s="157"/>
      <c r="D9" s="157"/>
      <c r="E9" s="328"/>
      <c r="F9" s="348"/>
      <c r="G9" s="275"/>
      <c r="H9" s="350"/>
      <c r="I9" s="114"/>
    </row>
    <row r="10" spans="2:14" x14ac:dyDescent="0.2">
      <c r="B10" s="115">
        <v>1</v>
      </c>
      <c r="C10" s="116" t="s">
        <v>148</v>
      </c>
      <c r="D10" s="16"/>
      <c r="E10" s="16">
        <v>2</v>
      </c>
      <c r="F10" s="117">
        <v>150000</v>
      </c>
      <c r="G10" s="118">
        <v>5</v>
      </c>
      <c r="H10" s="117">
        <v>200000</v>
      </c>
      <c r="I10" s="119"/>
    </row>
    <row r="11" spans="2:14" x14ac:dyDescent="0.2">
      <c r="B11" s="120">
        <v>2</v>
      </c>
      <c r="C11" s="34" t="s">
        <v>149</v>
      </c>
      <c r="D11" s="34"/>
      <c r="E11" s="34">
        <v>2</v>
      </c>
      <c r="F11" s="121">
        <v>120000</v>
      </c>
      <c r="G11" s="119">
        <v>5</v>
      </c>
      <c r="H11" s="121">
        <v>150000</v>
      </c>
      <c r="I11" s="119"/>
    </row>
    <row r="12" spans="2:14" x14ac:dyDescent="0.2">
      <c r="B12" s="120">
        <v>3</v>
      </c>
      <c r="C12" s="34" t="s">
        <v>150</v>
      </c>
      <c r="D12" s="34"/>
      <c r="E12" s="34">
        <v>2</v>
      </c>
      <c r="F12" s="121">
        <v>125000</v>
      </c>
      <c r="G12" s="119">
        <v>5</v>
      </c>
      <c r="H12" s="121">
        <v>200000</v>
      </c>
      <c r="I12" s="119"/>
    </row>
    <row r="13" spans="2:14" x14ac:dyDescent="0.2">
      <c r="B13" s="120">
        <v>4</v>
      </c>
      <c r="C13" s="34" t="s">
        <v>151</v>
      </c>
      <c r="D13" s="34"/>
      <c r="E13" s="34">
        <v>4</v>
      </c>
      <c r="F13" s="121">
        <v>350000</v>
      </c>
      <c r="G13" s="119">
        <v>3</v>
      </c>
      <c r="H13" s="121">
        <v>600000</v>
      </c>
      <c r="I13" s="119"/>
    </row>
    <row r="14" spans="2:14" x14ac:dyDescent="0.2">
      <c r="B14" s="139">
        <v>8</v>
      </c>
      <c r="C14" s="157"/>
      <c r="D14" s="157"/>
      <c r="E14" s="157"/>
      <c r="F14" s="157"/>
      <c r="G14" s="147"/>
      <c r="H14" s="158"/>
      <c r="I14" s="119"/>
    </row>
    <row r="15" spans="2:14" x14ac:dyDescent="0.2">
      <c r="B15" s="159" t="s">
        <v>126</v>
      </c>
      <c r="C15" s="1"/>
      <c r="D15" s="1"/>
      <c r="E15" s="1"/>
      <c r="F15" s="122">
        <f>SUM(F10:F14)</f>
        <v>745000</v>
      </c>
      <c r="G15" s="1"/>
      <c r="H15" s="1"/>
    </row>
    <row r="16" spans="2:14" x14ac:dyDescent="0.2">
      <c r="F16" s="124"/>
    </row>
    <row r="17" spans="2:20" x14ac:dyDescent="0.2">
      <c r="C17" s="66" t="s">
        <v>154</v>
      </c>
    </row>
    <row r="18" spans="2:20" s="126" customFormat="1" x14ac:dyDescent="0.2">
      <c r="B18" s="332" t="s">
        <v>155</v>
      </c>
      <c r="C18" s="333"/>
      <c r="D18" s="332" t="s">
        <v>156</v>
      </c>
      <c r="E18" s="333"/>
      <c r="F18" s="332" t="s">
        <v>157</v>
      </c>
      <c r="G18" s="333"/>
      <c r="H18" s="332" t="s">
        <v>158</v>
      </c>
      <c r="I18" s="333"/>
      <c r="J18" s="332" t="s">
        <v>245</v>
      </c>
      <c r="K18" s="333"/>
      <c r="L18" s="128" t="s">
        <v>160</v>
      </c>
      <c r="M18" s="160" t="s">
        <v>161</v>
      </c>
      <c r="N18" s="161"/>
      <c r="O18" s="161"/>
      <c r="P18" s="161"/>
      <c r="Q18" s="162"/>
      <c r="R18" s="163" t="s">
        <v>162</v>
      </c>
      <c r="S18" s="163"/>
      <c r="T18" s="164"/>
    </row>
    <row r="19" spans="2:20" s="126" customFormat="1" ht="16" customHeight="1" x14ac:dyDescent="0.2">
      <c r="B19" s="337" t="s">
        <v>164</v>
      </c>
      <c r="C19" s="338" t="s">
        <v>165</v>
      </c>
      <c r="D19" s="337" t="s">
        <v>164</v>
      </c>
      <c r="E19" s="338" t="s">
        <v>165</v>
      </c>
      <c r="F19" s="338" t="s">
        <v>164</v>
      </c>
      <c r="G19" s="338" t="s">
        <v>165</v>
      </c>
      <c r="H19" s="338" t="s">
        <v>164</v>
      </c>
      <c r="I19" s="338" t="s">
        <v>165</v>
      </c>
      <c r="J19" s="338" t="s">
        <v>166</v>
      </c>
      <c r="K19" s="338" t="s">
        <v>165</v>
      </c>
      <c r="L19" s="339"/>
      <c r="M19" s="341" t="s">
        <v>167</v>
      </c>
      <c r="N19" s="127" t="s">
        <v>168</v>
      </c>
      <c r="O19" s="127" t="s">
        <v>169</v>
      </c>
      <c r="P19" s="127" t="s">
        <v>170</v>
      </c>
      <c r="Q19" s="127" t="s">
        <v>171</v>
      </c>
      <c r="R19" s="128" t="s">
        <v>172</v>
      </c>
      <c r="S19" s="128" t="s">
        <v>173</v>
      </c>
      <c r="T19" s="128" t="s">
        <v>174</v>
      </c>
    </row>
    <row r="20" spans="2:20" s="126" customFormat="1" x14ac:dyDescent="0.2">
      <c r="B20" s="337"/>
      <c r="C20" s="338"/>
      <c r="D20" s="337"/>
      <c r="E20" s="338"/>
      <c r="F20" s="338"/>
      <c r="G20" s="338"/>
      <c r="H20" s="338"/>
      <c r="I20" s="338"/>
      <c r="J20" s="338"/>
      <c r="K20" s="338"/>
      <c r="L20" s="340"/>
      <c r="M20" s="341"/>
      <c r="N20" s="127"/>
      <c r="O20" s="127"/>
      <c r="P20" s="127"/>
      <c r="Q20" s="127"/>
      <c r="R20" s="128"/>
      <c r="S20" s="128"/>
      <c r="T20" s="128"/>
    </row>
    <row r="21" spans="2:20" s="126" customFormat="1" x14ac:dyDescent="0.2"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M21" s="129"/>
      <c r="N21" s="129"/>
      <c r="O21" s="129"/>
      <c r="P21" s="129"/>
      <c r="Q21" s="129"/>
      <c r="R21" s="129"/>
      <c r="S21" s="129"/>
      <c r="T21" s="130"/>
    </row>
    <row r="22" spans="2:20" s="126" customFormat="1" x14ac:dyDescent="0.2">
      <c r="B22" s="131">
        <v>200</v>
      </c>
      <c r="C22" s="131">
        <v>30000</v>
      </c>
      <c r="D22" s="131">
        <v>200</v>
      </c>
      <c r="E22" s="131">
        <v>15000</v>
      </c>
      <c r="F22" s="131">
        <v>200</v>
      </c>
      <c r="G22" s="131">
        <v>40000</v>
      </c>
      <c r="H22" s="131">
        <v>100</v>
      </c>
      <c r="I22" s="131">
        <v>30000</v>
      </c>
      <c r="J22" s="131"/>
      <c r="K22" s="131"/>
      <c r="L22" s="126">
        <f>(B22*C22)+(D22*E22)+(F22*G22)+(H22*I22)+(J22*K22)</f>
        <v>20000000</v>
      </c>
      <c r="M22" s="132">
        <v>2</v>
      </c>
      <c r="N22" s="132">
        <v>0</v>
      </c>
      <c r="O22" s="132">
        <f>SUM(M22:N22)</f>
        <v>2</v>
      </c>
      <c r="P22" s="132">
        <v>4</v>
      </c>
      <c r="Q22" s="132">
        <v>15</v>
      </c>
      <c r="R22" s="131"/>
      <c r="S22" s="131"/>
      <c r="T22" s="133"/>
    </row>
    <row r="23" spans="2:20" s="126" customFormat="1" x14ac:dyDescent="0.2"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M23" s="131"/>
      <c r="N23" s="131"/>
      <c r="O23" s="131"/>
      <c r="P23" s="131"/>
      <c r="Q23" s="131"/>
      <c r="R23" s="131"/>
      <c r="S23" s="131"/>
      <c r="T23" s="133"/>
    </row>
    <row r="24" spans="2:20" s="126" customFormat="1" x14ac:dyDescent="0.2"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M24" s="131"/>
      <c r="N24" s="131"/>
      <c r="O24" s="131"/>
      <c r="P24" s="131"/>
      <c r="Q24" s="131"/>
      <c r="R24" s="131"/>
      <c r="S24" s="131"/>
      <c r="T24" s="133"/>
    </row>
    <row r="25" spans="2:20" s="126" customFormat="1" x14ac:dyDescent="0.2"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M25" s="131"/>
      <c r="N25" s="131"/>
      <c r="O25" s="131"/>
      <c r="P25" s="131"/>
      <c r="Q25" s="131"/>
      <c r="R25" s="131"/>
      <c r="S25" s="131"/>
      <c r="T25" s="133"/>
    </row>
    <row r="26" spans="2:20" s="126" customFormat="1" x14ac:dyDescent="0.2"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M26" s="131"/>
      <c r="N26" s="131"/>
      <c r="O26" s="131"/>
      <c r="P26" s="131"/>
      <c r="Q26" s="131"/>
      <c r="R26" s="131"/>
      <c r="S26" s="131"/>
      <c r="T26" s="133"/>
    </row>
    <row r="27" spans="2:20" x14ac:dyDescent="0.2">
      <c r="B27" s="165"/>
      <c r="C27" s="34"/>
      <c r="D27" s="34"/>
      <c r="E27" s="34"/>
      <c r="F27" s="34"/>
      <c r="G27" s="34"/>
      <c r="H27" s="34"/>
      <c r="I27" s="34"/>
      <c r="J27" s="34"/>
      <c r="K27" s="34"/>
      <c r="M27" s="34"/>
      <c r="N27" s="34"/>
      <c r="O27" s="34"/>
      <c r="P27" s="34"/>
      <c r="Q27" s="34"/>
      <c r="R27" s="34"/>
      <c r="S27" s="34"/>
      <c r="T27" s="152"/>
    </row>
    <row r="28" spans="2:20" x14ac:dyDescent="0.2">
      <c r="B28" s="165"/>
      <c r="C28" s="34"/>
      <c r="D28" s="34"/>
      <c r="E28" s="34"/>
      <c r="F28" s="34"/>
      <c r="G28" s="34"/>
      <c r="H28" s="34"/>
      <c r="I28" s="34"/>
      <c r="J28" s="34"/>
      <c r="K28" s="34"/>
      <c r="M28" s="34"/>
      <c r="N28" s="34"/>
      <c r="O28" s="34"/>
      <c r="P28" s="34"/>
      <c r="Q28" s="34"/>
      <c r="R28" s="34"/>
      <c r="S28" s="34"/>
      <c r="T28" s="152"/>
    </row>
    <row r="29" spans="2:20" x14ac:dyDescent="0.2">
      <c r="B29" s="165"/>
      <c r="C29" s="34"/>
      <c r="D29" s="34"/>
      <c r="E29" s="34"/>
      <c r="F29" s="34"/>
      <c r="G29" s="34"/>
      <c r="H29" s="34"/>
      <c r="I29" s="34"/>
      <c r="J29" s="34"/>
      <c r="K29" s="34"/>
      <c r="M29" s="34"/>
      <c r="N29" s="34"/>
      <c r="O29" s="34"/>
      <c r="P29" s="34"/>
      <c r="Q29" s="34"/>
      <c r="R29" s="34"/>
      <c r="S29" s="34"/>
      <c r="T29" s="152"/>
    </row>
    <row r="30" spans="2:20" x14ac:dyDescent="0.2">
      <c r="B30" s="166"/>
      <c r="C30" s="157"/>
      <c r="D30" s="157"/>
      <c r="E30" s="157"/>
      <c r="F30" s="157"/>
      <c r="G30" s="157"/>
      <c r="H30" s="157"/>
      <c r="I30" s="157"/>
      <c r="J30" s="157"/>
      <c r="K30" s="157"/>
      <c r="M30" s="157"/>
      <c r="N30" s="157"/>
      <c r="O30" s="157"/>
      <c r="P30" s="157"/>
      <c r="Q30" s="157"/>
      <c r="R30" s="157"/>
      <c r="S30" s="157"/>
      <c r="T30" s="148"/>
    </row>
    <row r="32" spans="2:20" x14ac:dyDescent="0.2">
      <c r="B32" s="123" t="s">
        <v>175</v>
      </c>
    </row>
    <row r="33" spans="2:12" x14ac:dyDescent="0.2">
      <c r="B33" s="134" t="s">
        <v>176</v>
      </c>
      <c r="C33" s="71"/>
      <c r="F33" t="s">
        <v>177</v>
      </c>
      <c r="J33" t="s">
        <v>178</v>
      </c>
    </row>
    <row r="34" spans="2:12" x14ac:dyDescent="0.2">
      <c r="B34" s="123" t="s">
        <v>179</v>
      </c>
      <c r="F34" t="s">
        <v>180</v>
      </c>
      <c r="J34" t="s">
        <v>181</v>
      </c>
    </row>
    <row r="35" spans="2:12" x14ac:dyDescent="0.2">
      <c r="B35" s="123" t="s">
        <v>182</v>
      </c>
      <c r="F35" t="s">
        <v>183</v>
      </c>
    </row>
    <row r="37" spans="2:12" x14ac:dyDescent="0.2">
      <c r="B37" s="135" t="s">
        <v>184</v>
      </c>
      <c r="C37" s="71" t="s">
        <v>185</v>
      </c>
      <c r="F37" t="s">
        <v>186</v>
      </c>
    </row>
    <row r="38" spans="2:12" x14ac:dyDescent="0.2">
      <c r="C38" t="s">
        <v>187</v>
      </c>
      <c r="D38" s="136"/>
      <c r="E38" t="s">
        <v>188</v>
      </c>
    </row>
    <row r="39" spans="2:12" x14ac:dyDescent="0.2">
      <c r="C39" t="s">
        <v>189</v>
      </c>
      <c r="D39" s="136"/>
      <c r="E39" t="s">
        <v>188</v>
      </c>
    </row>
    <row r="40" spans="2:12" x14ac:dyDescent="0.2">
      <c r="C40" t="s">
        <v>190</v>
      </c>
      <c r="D40" s="136"/>
      <c r="E40" t="s">
        <v>191</v>
      </c>
    </row>
    <row r="41" spans="2:12" x14ac:dyDescent="0.2">
      <c r="B41" s="135" t="s">
        <v>192</v>
      </c>
      <c r="C41" s="71" t="s">
        <v>193</v>
      </c>
      <c r="F41" t="s">
        <v>186</v>
      </c>
    </row>
    <row r="42" spans="2:12" x14ac:dyDescent="0.2">
      <c r="C42" t="s">
        <v>194</v>
      </c>
      <c r="E42" t="s">
        <v>195</v>
      </c>
    </row>
    <row r="43" spans="2:12" x14ac:dyDescent="0.2">
      <c r="C43" t="s">
        <v>196</v>
      </c>
      <c r="E43" t="s">
        <v>195</v>
      </c>
    </row>
    <row r="44" spans="2:12" x14ac:dyDescent="0.2">
      <c r="C44" t="s">
        <v>197</v>
      </c>
      <c r="E44" t="s">
        <v>195</v>
      </c>
    </row>
    <row r="45" spans="2:12" x14ac:dyDescent="0.2">
      <c r="C45" t="s">
        <v>198</v>
      </c>
      <c r="E45" t="s">
        <v>195</v>
      </c>
    </row>
    <row r="46" spans="2:12" x14ac:dyDescent="0.2">
      <c r="C46" t="s">
        <v>199</v>
      </c>
      <c r="E46" t="s">
        <v>195</v>
      </c>
    </row>
    <row r="47" spans="2:12" x14ac:dyDescent="0.2">
      <c r="C47" t="s">
        <v>200</v>
      </c>
      <c r="E47" t="s">
        <v>246</v>
      </c>
    </row>
    <row r="48" spans="2:12" x14ac:dyDescent="0.2">
      <c r="B48" s="135" t="s">
        <v>202</v>
      </c>
      <c r="C48" s="71" t="s">
        <v>203</v>
      </c>
      <c r="E48" t="s">
        <v>263</v>
      </c>
      <c r="L48" s="137"/>
    </row>
    <row r="49" spans="2:9" x14ac:dyDescent="0.2">
      <c r="B49" s="135" t="s">
        <v>205</v>
      </c>
      <c r="C49" t="s">
        <v>206</v>
      </c>
      <c r="E49" s="137">
        <v>7500</v>
      </c>
      <c r="F49" t="s">
        <v>367</v>
      </c>
    </row>
    <row r="51" spans="2:9" x14ac:dyDescent="0.2">
      <c r="C51" s="66" t="s">
        <v>207</v>
      </c>
    </row>
    <row r="52" spans="2:9" ht="16" customHeight="1" x14ac:dyDescent="0.2">
      <c r="B52" s="167" t="s">
        <v>208</v>
      </c>
      <c r="C52" s="167" t="s">
        <v>209</v>
      </c>
      <c r="D52" s="351" t="s">
        <v>210</v>
      </c>
      <c r="E52" s="168" t="s">
        <v>211</v>
      </c>
      <c r="F52" s="168" t="s">
        <v>212</v>
      </c>
      <c r="G52" s="168" t="s">
        <v>213</v>
      </c>
    </row>
    <row r="53" spans="2:9" x14ac:dyDescent="0.2">
      <c r="B53" s="169"/>
      <c r="C53" s="169"/>
      <c r="D53" s="352"/>
      <c r="E53" s="170"/>
      <c r="F53" s="171"/>
      <c r="G53" s="171"/>
    </row>
    <row r="54" spans="2:9" x14ac:dyDescent="0.2">
      <c r="B54" s="144" t="s">
        <v>214</v>
      </c>
      <c r="C54" s="144">
        <v>800</v>
      </c>
      <c r="D54" s="144">
        <v>7500</v>
      </c>
      <c r="E54" s="144">
        <f>C54*D54</f>
        <v>6000000</v>
      </c>
      <c r="F54" s="144">
        <v>500000</v>
      </c>
      <c r="G54" s="144">
        <f>E54-F54</f>
        <v>5500000</v>
      </c>
    </row>
    <row r="55" spans="2:9" x14ac:dyDescent="0.2">
      <c r="B55" s="144" t="s">
        <v>215</v>
      </c>
      <c r="C55" s="144">
        <v>1000</v>
      </c>
      <c r="D55" s="144">
        <v>7500</v>
      </c>
      <c r="E55" s="144">
        <f t="shared" ref="E55:E65" si="0">C55*D55</f>
        <v>7500000</v>
      </c>
      <c r="F55" s="144">
        <v>500000</v>
      </c>
      <c r="G55" s="144">
        <f t="shared" ref="G55:G65" si="1">E55-F55</f>
        <v>7000000</v>
      </c>
    </row>
    <row r="56" spans="2:9" x14ac:dyDescent="0.2">
      <c r="B56" s="144" t="s">
        <v>216</v>
      </c>
      <c r="C56" s="144">
        <v>1000</v>
      </c>
      <c r="D56" s="144">
        <v>7500</v>
      </c>
      <c r="E56" s="144">
        <f t="shared" si="0"/>
        <v>7500000</v>
      </c>
      <c r="F56" s="144">
        <v>500000</v>
      </c>
      <c r="G56" s="144">
        <f t="shared" si="1"/>
        <v>7000000</v>
      </c>
    </row>
    <row r="57" spans="2:9" x14ac:dyDescent="0.2">
      <c r="B57" s="144" t="s">
        <v>217</v>
      </c>
      <c r="C57" s="144">
        <v>800</v>
      </c>
      <c r="D57" s="144">
        <v>7500</v>
      </c>
      <c r="E57" s="144">
        <f t="shared" si="0"/>
        <v>6000000</v>
      </c>
      <c r="F57" s="144">
        <v>500000</v>
      </c>
      <c r="G57" s="144">
        <f t="shared" si="1"/>
        <v>5500000</v>
      </c>
    </row>
    <row r="58" spans="2:9" x14ac:dyDescent="0.2">
      <c r="B58" s="144" t="s">
        <v>218</v>
      </c>
      <c r="C58" s="144">
        <v>800</v>
      </c>
      <c r="D58" s="144">
        <v>7500</v>
      </c>
      <c r="E58" s="144">
        <f t="shared" si="0"/>
        <v>6000000</v>
      </c>
      <c r="F58" s="144">
        <v>500000</v>
      </c>
      <c r="G58" s="144">
        <f t="shared" si="1"/>
        <v>5500000</v>
      </c>
    </row>
    <row r="59" spans="2:9" x14ac:dyDescent="0.2">
      <c r="B59" s="144" t="s">
        <v>219</v>
      </c>
      <c r="C59" s="144">
        <v>800</v>
      </c>
      <c r="D59" s="144">
        <v>7500</v>
      </c>
      <c r="E59" s="144">
        <f t="shared" si="0"/>
        <v>6000000</v>
      </c>
      <c r="F59" s="144">
        <v>500000</v>
      </c>
      <c r="G59" s="144">
        <f t="shared" si="1"/>
        <v>5500000</v>
      </c>
    </row>
    <row r="60" spans="2:9" x14ac:dyDescent="0.2">
      <c r="B60" s="144" t="s">
        <v>220</v>
      </c>
      <c r="C60" s="144">
        <v>800</v>
      </c>
      <c r="D60" s="144">
        <v>7500</v>
      </c>
      <c r="E60" s="144">
        <f t="shared" si="0"/>
        <v>6000000</v>
      </c>
      <c r="F60" s="144">
        <v>500000</v>
      </c>
      <c r="G60" s="144">
        <f t="shared" si="1"/>
        <v>5500000</v>
      </c>
      <c r="I60" s="137"/>
    </row>
    <row r="61" spans="2:9" x14ac:dyDescent="0.2">
      <c r="B61" s="144" t="s">
        <v>221</v>
      </c>
      <c r="C61" s="144">
        <v>800</v>
      </c>
      <c r="D61" s="144">
        <v>7500</v>
      </c>
      <c r="E61" s="144">
        <f t="shared" si="0"/>
        <v>6000000</v>
      </c>
      <c r="F61" s="144">
        <v>500000</v>
      </c>
      <c r="G61" s="144">
        <f t="shared" si="1"/>
        <v>5500000</v>
      </c>
    </row>
    <row r="62" spans="2:9" x14ac:dyDescent="0.2">
      <c r="B62" s="144" t="s">
        <v>222</v>
      </c>
      <c r="C62" s="144">
        <v>800</v>
      </c>
      <c r="D62" s="144">
        <v>7500</v>
      </c>
      <c r="E62" s="144">
        <f t="shared" si="0"/>
        <v>6000000</v>
      </c>
      <c r="F62" s="144">
        <v>500000</v>
      </c>
      <c r="G62" s="144">
        <f t="shared" si="1"/>
        <v>5500000</v>
      </c>
    </row>
    <row r="63" spans="2:9" x14ac:dyDescent="0.2">
      <c r="B63" s="144" t="s">
        <v>223</v>
      </c>
      <c r="C63" s="144">
        <v>800</v>
      </c>
      <c r="D63" s="144">
        <v>7500</v>
      </c>
      <c r="E63" s="144">
        <f t="shared" si="0"/>
        <v>6000000</v>
      </c>
      <c r="F63" s="144">
        <v>500000</v>
      </c>
      <c r="G63" s="144">
        <f t="shared" si="1"/>
        <v>5500000</v>
      </c>
    </row>
    <row r="64" spans="2:9" x14ac:dyDescent="0.2">
      <c r="B64" s="144" t="s">
        <v>224</v>
      </c>
      <c r="C64" s="144">
        <v>800</v>
      </c>
      <c r="D64" s="144">
        <v>7500</v>
      </c>
      <c r="E64" s="144">
        <f t="shared" si="0"/>
        <v>6000000</v>
      </c>
      <c r="F64" s="144">
        <v>500000</v>
      </c>
      <c r="G64" s="144">
        <f t="shared" si="1"/>
        <v>5500000</v>
      </c>
    </row>
    <row r="65" spans="2:8" x14ac:dyDescent="0.2">
      <c r="B65" s="144" t="s">
        <v>225</v>
      </c>
      <c r="C65" s="144">
        <v>800</v>
      </c>
      <c r="D65" s="144">
        <v>7500</v>
      </c>
      <c r="E65" s="144">
        <f t="shared" si="0"/>
        <v>6000000</v>
      </c>
      <c r="F65" s="144">
        <v>500000</v>
      </c>
      <c r="G65" s="144">
        <f t="shared" si="1"/>
        <v>5500000</v>
      </c>
    </row>
    <row r="66" spans="2:8" x14ac:dyDescent="0.2">
      <c r="B66" s="144" t="s">
        <v>126</v>
      </c>
      <c r="C66" s="144">
        <f>SUM(C54:C65)</f>
        <v>10000</v>
      </c>
      <c r="D66" s="144"/>
      <c r="E66" s="144">
        <f>SUM(E54:E65)</f>
        <v>75000000</v>
      </c>
      <c r="F66" s="144">
        <f>SUM(F54:F65)</f>
        <v>6000000</v>
      </c>
      <c r="G66" s="144">
        <f>SUM(G54:G65)</f>
        <v>69000000</v>
      </c>
    </row>
    <row r="68" spans="2:8" x14ac:dyDescent="0.2">
      <c r="B68" s="145" t="s">
        <v>226</v>
      </c>
      <c r="C68" s="66" t="s">
        <v>227</v>
      </c>
    </row>
    <row r="69" spans="2:8" x14ac:dyDescent="0.2">
      <c r="B69" s="343" t="s">
        <v>228</v>
      </c>
      <c r="C69" s="118"/>
      <c r="D69" s="146"/>
      <c r="E69" s="345" t="s">
        <v>229</v>
      </c>
      <c r="F69" s="345"/>
      <c r="G69" s="346"/>
    </row>
    <row r="70" spans="2:8" x14ac:dyDescent="0.2">
      <c r="B70" s="344"/>
      <c r="C70" s="147"/>
      <c r="D70" s="148"/>
      <c r="E70" s="1" t="s">
        <v>247</v>
      </c>
      <c r="F70" s="1" t="s">
        <v>248</v>
      </c>
      <c r="G70" s="1" t="s">
        <v>249</v>
      </c>
    </row>
    <row r="71" spans="2:8" ht="19" customHeight="1" x14ac:dyDescent="0.2">
      <c r="B71" s="149" t="s">
        <v>230</v>
      </c>
      <c r="C71" s="150" t="s">
        <v>231</v>
      </c>
      <c r="D71" s="146"/>
      <c r="E71" s="172">
        <v>0.25</v>
      </c>
      <c r="F71" s="172"/>
      <c r="G71" s="172">
        <v>0.25</v>
      </c>
    </row>
    <row r="72" spans="2:8" ht="19" customHeight="1" x14ac:dyDescent="0.2">
      <c r="B72" s="149" t="s">
        <v>232</v>
      </c>
      <c r="C72" s="151" t="s">
        <v>209</v>
      </c>
      <c r="D72" s="152"/>
      <c r="E72" s="144">
        <v>1000</v>
      </c>
      <c r="F72" s="144"/>
      <c r="G72" s="144">
        <v>600</v>
      </c>
    </row>
    <row r="73" spans="2:8" ht="19" customHeight="1" x14ac:dyDescent="0.2">
      <c r="B73" s="149" t="s">
        <v>233</v>
      </c>
      <c r="C73" s="151" t="s">
        <v>234</v>
      </c>
      <c r="D73" s="152"/>
      <c r="E73" s="144">
        <v>4000</v>
      </c>
      <c r="F73" s="144"/>
      <c r="G73" s="144">
        <v>25000</v>
      </c>
    </row>
    <row r="74" spans="2:8" ht="19" customHeight="1" x14ac:dyDescent="0.2">
      <c r="B74" s="149" t="s">
        <v>235</v>
      </c>
      <c r="C74" s="151" t="s">
        <v>236</v>
      </c>
      <c r="D74" s="152"/>
      <c r="E74" s="144"/>
      <c r="F74" s="144"/>
      <c r="G74" s="144"/>
    </row>
    <row r="75" spans="2:8" ht="19" customHeight="1" x14ac:dyDescent="0.2">
      <c r="B75" s="149" t="s">
        <v>237</v>
      </c>
      <c r="C75" s="151" t="s">
        <v>238</v>
      </c>
      <c r="D75" s="152"/>
      <c r="E75" s="144">
        <v>1000000</v>
      </c>
      <c r="F75" s="144"/>
      <c r="G75" s="144">
        <v>1000000</v>
      </c>
    </row>
    <row r="76" spans="2:8" ht="19" customHeight="1" x14ac:dyDescent="0.2">
      <c r="B76" s="149" t="s">
        <v>239</v>
      </c>
      <c r="C76" s="151" t="s">
        <v>240</v>
      </c>
      <c r="D76" s="152"/>
      <c r="E76" s="144">
        <f>SUM(E74:E75)</f>
        <v>1000000</v>
      </c>
      <c r="F76" s="144"/>
      <c r="G76" s="144">
        <f>SUM(G74:G75)</f>
        <v>1000000</v>
      </c>
    </row>
    <row r="77" spans="2:8" ht="19" customHeight="1" x14ac:dyDescent="0.2">
      <c r="B77" s="149" t="s">
        <v>241</v>
      </c>
      <c r="C77" s="151" t="s">
        <v>242</v>
      </c>
      <c r="D77" s="152"/>
      <c r="E77" s="144">
        <f>E72*E73</f>
        <v>4000000</v>
      </c>
      <c r="F77" s="144"/>
      <c r="G77" s="144">
        <f>G72*G73</f>
        <v>15000000</v>
      </c>
    </row>
    <row r="78" spans="2:8" ht="19" customHeight="1" x14ac:dyDescent="0.2">
      <c r="B78" s="149" t="s">
        <v>243</v>
      </c>
      <c r="C78" s="153" t="s">
        <v>244</v>
      </c>
      <c r="D78" s="148"/>
      <c r="E78" s="144">
        <f>E77-E76</f>
        <v>3000000</v>
      </c>
      <c r="F78" s="144"/>
      <c r="G78" s="144">
        <f t="shared" ref="G78" si="2">G77-G76</f>
        <v>14000000</v>
      </c>
      <c r="H78" s="124">
        <f>SUM(E78:G78)</f>
        <v>17000000</v>
      </c>
    </row>
  </sheetData>
  <mergeCells count="25">
    <mergeCell ref="D52:D53"/>
    <mergeCell ref="B69:B70"/>
    <mergeCell ref="E69:G69"/>
    <mergeCell ref="H19:H20"/>
    <mergeCell ref="I19:I20"/>
    <mergeCell ref="J19:J20"/>
    <mergeCell ref="K19:K20"/>
    <mergeCell ref="L19:L20"/>
    <mergeCell ref="M19:M20"/>
    <mergeCell ref="B19:B20"/>
    <mergeCell ref="C19:C20"/>
    <mergeCell ref="D19:D20"/>
    <mergeCell ref="E19:E20"/>
    <mergeCell ref="F19:F20"/>
    <mergeCell ref="G19:G20"/>
    <mergeCell ref="B2:N2"/>
    <mergeCell ref="E8:E9"/>
    <mergeCell ref="F8:F9"/>
    <mergeCell ref="G8:G9"/>
    <mergeCell ref="H8:H9"/>
    <mergeCell ref="B18:C18"/>
    <mergeCell ref="D18:E18"/>
    <mergeCell ref="F18:G18"/>
    <mergeCell ref="H18:I18"/>
    <mergeCell ref="J18:K18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E77B5-B257-5941-88AC-DCF6733BCA90}">
  <sheetPr>
    <tabColor theme="7"/>
  </sheetPr>
  <dimension ref="B2:T78"/>
  <sheetViews>
    <sheetView topLeftCell="A52" zoomScale="150" workbookViewId="0">
      <selection activeCell="D24" sqref="D24"/>
    </sheetView>
  </sheetViews>
  <sheetFormatPr baseColWidth="10" defaultRowHeight="16" x14ac:dyDescent="0.2"/>
  <cols>
    <col min="2" max="2" width="10.1640625" style="123" customWidth="1"/>
    <col min="3" max="3" width="15.83203125" customWidth="1"/>
    <col min="4" max="4" width="11.5" bestFit="1" customWidth="1"/>
    <col min="5" max="5" width="17.33203125" customWidth="1"/>
    <col min="6" max="6" width="16.83203125" customWidth="1"/>
    <col min="7" max="7" width="14.6640625" customWidth="1"/>
    <col min="8" max="8" width="11.5" customWidth="1"/>
    <col min="9" max="9" width="13.83203125" customWidth="1"/>
    <col min="10" max="10" width="11" customWidth="1"/>
    <col min="11" max="11" width="10.5" customWidth="1"/>
    <col min="12" max="12" width="17.1640625" customWidth="1"/>
    <col min="13" max="14" width="8.33203125" customWidth="1"/>
  </cols>
  <sheetData>
    <row r="2" spans="2:14" ht="29" customHeight="1" x14ac:dyDescent="0.2">
      <c r="B2" s="322" t="s">
        <v>135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spans="2:14" x14ac:dyDescent="0.2">
      <c r="B3" s="112"/>
    </row>
    <row r="4" spans="2:14" x14ac:dyDescent="0.2">
      <c r="B4" s="113" t="s">
        <v>136</v>
      </c>
      <c r="C4" s="66" t="s">
        <v>137</v>
      </c>
      <c r="F4" t="s">
        <v>12</v>
      </c>
    </row>
    <row r="5" spans="2:14" x14ac:dyDescent="0.2">
      <c r="B5" s="113" t="s">
        <v>138</v>
      </c>
      <c r="C5" s="68" t="s">
        <v>139</v>
      </c>
    </row>
    <row r="6" spans="2:14" x14ac:dyDescent="0.2">
      <c r="B6" s="112"/>
      <c r="C6" s="66" t="s">
        <v>140</v>
      </c>
    </row>
    <row r="7" spans="2:14" x14ac:dyDescent="0.2">
      <c r="B7" s="112"/>
    </row>
    <row r="8" spans="2:14" ht="16" customHeight="1" x14ac:dyDescent="0.2">
      <c r="B8" s="154" t="s">
        <v>141</v>
      </c>
      <c r="C8" s="155" t="s">
        <v>142</v>
      </c>
      <c r="D8" s="155" t="s">
        <v>143</v>
      </c>
      <c r="E8" s="327" t="s">
        <v>144</v>
      </c>
      <c r="F8" s="347" t="s">
        <v>145</v>
      </c>
      <c r="G8" s="273" t="s">
        <v>146</v>
      </c>
      <c r="H8" s="349" t="s">
        <v>147</v>
      </c>
      <c r="I8" s="114"/>
    </row>
    <row r="9" spans="2:14" x14ac:dyDescent="0.2">
      <c r="B9" s="156"/>
      <c r="C9" s="157"/>
      <c r="D9" s="157"/>
      <c r="E9" s="328"/>
      <c r="F9" s="348"/>
      <c r="G9" s="275"/>
      <c r="H9" s="350"/>
      <c r="I9" s="114"/>
    </row>
    <row r="10" spans="2:14" x14ac:dyDescent="0.2">
      <c r="B10" s="115">
        <v>1</v>
      </c>
      <c r="C10" s="116" t="s">
        <v>148</v>
      </c>
      <c r="D10" s="16"/>
      <c r="E10" s="16">
        <v>2</v>
      </c>
      <c r="F10" s="117">
        <v>150000</v>
      </c>
      <c r="G10" s="118">
        <v>5</v>
      </c>
      <c r="H10" s="117">
        <v>200000</v>
      </c>
      <c r="I10" s="119"/>
    </row>
    <row r="11" spans="2:14" x14ac:dyDescent="0.2">
      <c r="B11" s="120">
        <v>2</v>
      </c>
      <c r="C11" s="34" t="s">
        <v>149</v>
      </c>
      <c r="D11" s="34"/>
      <c r="E11" s="34">
        <v>2</v>
      </c>
      <c r="F11" s="121">
        <v>120000</v>
      </c>
      <c r="G11" s="119">
        <v>5</v>
      </c>
      <c r="H11" s="121">
        <v>150000</v>
      </c>
      <c r="I11" s="119"/>
    </row>
    <row r="12" spans="2:14" x14ac:dyDescent="0.2">
      <c r="B12" s="120">
        <v>3</v>
      </c>
      <c r="C12" s="34" t="s">
        <v>150</v>
      </c>
      <c r="D12" s="34"/>
      <c r="E12" s="34">
        <v>2</v>
      </c>
      <c r="F12" s="121">
        <v>125000</v>
      </c>
      <c r="G12" s="119">
        <v>5</v>
      </c>
      <c r="H12" s="121">
        <v>200000</v>
      </c>
      <c r="I12" s="119"/>
    </row>
    <row r="13" spans="2:14" x14ac:dyDescent="0.2">
      <c r="B13" s="120">
        <v>4</v>
      </c>
      <c r="C13" s="34" t="s">
        <v>151</v>
      </c>
      <c r="D13" s="34"/>
      <c r="E13" s="34">
        <v>4</v>
      </c>
      <c r="F13" s="121">
        <v>350000</v>
      </c>
      <c r="G13" s="119">
        <v>3</v>
      </c>
      <c r="H13" s="121">
        <v>600000</v>
      </c>
      <c r="I13" s="119"/>
    </row>
    <row r="14" spans="2:14" x14ac:dyDescent="0.2">
      <c r="B14" s="139">
        <v>8</v>
      </c>
      <c r="C14" s="157"/>
      <c r="D14" s="157"/>
      <c r="E14" s="157"/>
      <c r="F14" s="157"/>
      <c r="G14" s="147"/>
      <c r="H14" s="158"/>
      <c r="I14" s="119"/>
    </row>
    <row r="15" spans="2:14" x14ac:dyDescent="0.2">
      <c r="B15" s="159" t="s">
        <v>126</v>
      </c>
      <c r="C15" s="1"/>
      <c r="D15" s="1"/>
      <c r="E15" s="1"/>
      <c r="F15" s="122">
        <f>SUM(F10:F14)</f>
        <v>745000</v>
      </c>
      <c r="G15" s="1"/>
      <c r="H15" s="1"/>
    </row>
    <row r="16" spans="2:14" x14ac:dyDescent="0.2">
      <c r="F16" s="124"/>
    </row>
    <row r="17" spans="2:20" x14ac:dyDescent="0.2">
      <c r="C17" s="66" t="s">
        <v>154</v>
      </c>
    </row>
    <row r="18" spans="2:20" s="126" customFormat="1" x14ac:dyDescent="0.2">
      <c r="B18" s="332" t="s">
        <v>155</v>
      </c>
      <c r="C18" s="333"/>
      <c r="D18" s="332" t="s">
        <v>156</v>
      </c>
      <c r="E18" s="333"/>
      <c r="F18" s="332" t="s">
        <v>157</v>
      </c>
      <c r="G18" s="333"/>
      <c r="H18" s="332" t="s">
        <v>158</v>
      </c>
      <c r="I18" s="333"/>
      <c r="J18" s="332" t="s">
        <v>159</v>
      </c>
      <c r="K18" s="333"/>
      <c r="L18" s="128" t="s">
        <v>160</v>
      </c>
      <c r="M18" s="160" t="s">
        <v>161</v>
      </c>
      <c r="N18" s="161"/>
      <c r="O18" s="161"/>
      <c r="P18" s="161"/>
      <c r="Q18" s="162"/>
      <c r="R18" s="163" t="s">
        <v>162</v>
      </c>
      <c r="S18" s="163"/>
      <c r="T18" s="164"/>
    </row>
    <row r="19" spans="2:20" s="126" customFormat="1" ht="16" customHeight="1" x14ac:dyDescent="0.2">
      <c r="B19" s="337" t="s">
        <v>164</v>
      </c>
      <c r="C19" s="338" t="s">
        <v>165</v>
      </c>
      <c r="D19" s="337" t="s">
        <v>164</v>
      </c>
      <c r="E19" s="338" t="s">
        <v>165</v>
      </c>
      <c r="F19" s="338" t="s">
        <v>164</v>
      </c>
      <c r="G19" s="338" t="s">
        <v>165</v>
      </c>
      <c r="H19" s="338" t="s">
        <v>164</v>
      </c>
      <c r="I19" s="338" t="s">
        <v>165</v>
      </c>
      <c r="J19" s="338" t="s">
        <v>166</v>
      </c>
      <c r="K19" s="338" t="s">
        <v>165</v>
      </c>
      <c r="L19" s="339"/>
      <c r="M19" s="341" t="s">
        <v>167</v>
      </c>
      <c r="N19" s="127" t="s">
        <v>168</v>
      </c>
      <c r="O19" s="127" t="s">
        <v>169</v>
      </c>
      <c r="P19" s="127" t="s">
        <v>170</v>
      </c>
      <c r="Q19" s="127" t="s">
        <v>171</v>
      </c>
      <c r="R19" s="128" t="s">
        <v>172</v>
      </c>
      <c r="S19" s="128" t="s">
        <v>173</v>
      </c>
      <c r="T19" s="128" t="s">
        <v>174</v>
      </c>
    </row>
    <row r="20" spans="2:20" s="126" customFormat="1" x14ac:dyDescent="0.2">
      <c r="B20" s="337"/>
      <c r="C20" s="338"/>
      <c r="D20" s="337"/>
      <c r="E20" s="338"/>
      <c r="F20" s="338"/>
      <c r="G20" s="338"/>
      <c r="H20" s="338"/>
      <c r="I20" s="338"/>
      <c r="J20" s="338"/>
      <c r="K20" s="338"/>
      <c r="L20" s="340"/>
      <c r="M20" s="341"/>
      <c r="N20" s="127"/>
      <c r="O20" s="127"/>
      <c r="P20" s="127"/>
      <c r="Q20" s="127"/>
      <c r="R20" s="128"/>
      <c r="S20" s="128"/>
      <c r="T20" s="128"/>
    </row>
    <row r="21" spans="2:20" s="126" customFormat="1" x14ac:dyDescent="0.2"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M21" s="129"/>
      <c r="N21" s="129"/>
      <c r="O21" s="129"/>
      <c r="P21" s="129"/>
      <c r="Q21" s="129"/>
      <c r="R21" s="129"/>
      <c r="S21" s="129"/>
      <c r="T21" s="130"/>
    </row>
    <row r="22" spans="2:20" s="126" customFormat="1" x14ac:dyDescent="0.2">
      <c r="B22" s="131">
        <v>200</v>
      </c>
      <c r="C22" s="131">
        <v>30000</v>
      </c>
      <c r="D22" s="131">
        <v>200</v>
      </c>
      <c r="E22" s="131">
        <v>15000</v>
      </c>
      <c r="F22" s="131">
        <v>200</v>
      </c>
      <c r="G22" s="131">
        <v>40000</v>
      </c>
      <c r="H22" s="131">
        <v>100</v>
      </c>
      <c r="I22" s="131">
        <v>30000</v>
      </c>
      <c r="J22" s="131"/>
      <c r="K22" s="131"/>
      <c r="L22" s="126">
        <f>(B22*C22)+(D22*E22)+(F22*G22)+(H22*I22)+(J22*K22)</f>
        <v>20000000</v>
      </c>
      <c r="M22" s="132">
        <v>2</v>
      </c>
      <c r="N22" s="132">
        <v>0</v>
      </c>
      <c r="O22" s="132">
        <f>SUM(M22:N22)</f>
        <v>2</v>
      </c>
      <c r="P22" s="132">
        <v>4</v>
      </c>
      <c r="Q22" s="132">
        <v>15</v>
      </c>
      <c r="R22" s="131"/>
      <c r="S22" s="131"/>
      <c r="T22" s="133"/>
    </row>
    <row r="23" spans="2:20" s="126" customFormat="1" x14ac:dyDescent="0.2"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M23" s="131"/>
      <c r="N23" s="131"/>
      <c r="O23" s="131"/>
      <c r="P23" s="131"/>
      <c r="Q23" s="131"/>
      <c r="R23" s="131"/>
      <c r="S23" s="131"/>
      <c r="T23" s="133"/>
    </row>
    <row r="24" spans="2:20" s="126" customFormat="1" x14ac:dyDescent="0.2"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M24" s="131"/>
      <c r="N24" s="131"/>
      <c r="O24" s="131"/>
      <c r="P24" s="131"/>
      <c r="Q24" s="131"/>
      <c r="R24" s="131"/>
      <c r="S24" s="131"/>
      <c r="T24" s="133"/>
    </row>
    <row r="25" spans="2:20" s="126" customFormat="1" x14ac:dyDescent="0.2"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M25" s="131"/>
      <c r="N25" s="131"/>
      <c r="O25" s="131"/>
      <c r="P25" s="131"/>
      <c r="Q25" s="131"/>
      <c r="R25" s="131"/>
      <c r="S25" s="131"/>
      <c r="T25" s="133"/>
    </row>
    <row r="26" spans="2:20" s="126" customFormat="1" x14ac:dyDescent="0.2"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M26" s="131"/>
      <c r="N26" s="131"/>
      <c r="O26" s="131"/>
      <c r="P26" s="131"/>
      <c r="Q26" s="131"/>
      <c r="R26" s="131"/>
      <c r="S26" s="131"/>
      <c r="T26" s="133"/>
    </row>
    <row r="27" spans="2:20" x14ac:dyDescent="0.2">
      <c r="B27" s="165"/>
      <c r="C27" s="34"/>
      <c r="D27" s="34"/>
      <c r="E27" s="34"/>
      <c r="F27" s="34"/>
      <c r="G27" s="34"/>
      <c r="H27" s="34"/>
      <c r="I27" s="34"/>
      <c r="J27" s="34"/>
      <c r="K27" s="34"/>
      <c r="M27" s="34"/>
      <c r="N27" s="34"/>
      <c r="O27" s="34"/>
      <c r="P27" s="34"/>
      <c r="Q27" s="34"/>
      <c r="R27" s="34"/>
      <c r="S27" s="34"/>
      <c r="T27" s="152"/>
    </row>
    <row r="28" spans="2:20" x14ac:dyDescent="0.2">
      <c r="B28" s="165"/>
      <c r="C28" s="34"/>
      <c r="D28" s="34"/>
      <c r="E28" s="34"/>
      <c r="F28" s="34"/>
      <c r="G28" s="34"/>
      <c r="H28" s="34"/>
      <c r="I28" s="34"/>
      <c r="J28" s="34"/>
      <c r="K28" s="34"/>
      <c r="M28" s="34"/>
      <c r="N28" s="34"/>
      <c r="O28" s="34"/>
      <c r="P28" s="34"/>
      <c r="Q28" s="34"/>
      <c r="R28" s="34"/>
      <c r="S28" s="34"/>
      <c r="T28" s="152"/>
    </row>
    <row r="29" spans="2:20" x14ac:dyDescent="0.2">
      <c r="B29" s="165"/>
      <c r="C29" s="34"/>
      <c r="D29" s="34"/>
      <c r="E29" s="34"/>
      <c r="F29" s="34"/>
      <c r="G29" s="34"/>
      <c r="H29" s="34"/>
      <c r="I29" s="34"/>
      <c r="J29" s="34"/>
      <c r="K29" s="34"/>
      <c r="M29" s="34"/>
      <c r="N29" s="34"/>
      <c r="O29" s="34"/>
      <c r="P29" s="34"/>
      <c r="Q29" s="34"/>
      <c r="R29" s="34"/>
      <c r="S29" s="34"/>
      <c r="T29" s="152"/>
    </row>
    <row r="30" spans="2:20" x14ac:dyDescent="0.2">
      <c r="B30" s="166"/>
      <c r="C30" s="157"/>
      <c r="D30" s="157"/>
      <c r="E30" s="157"/>
      <c r="F30" s="157"/>
      <c r="G30" s="157"/>
      <c r="H30" s="157"/>
      <c r="I30" s="157"/>
      <c r="J30" s="157"/>
      <c r="K30" s="157"/>
      <c r="M30" s="157"/>
      <c r="N30" s="157"/>
      <c r="O30" s="157"/>
      <c r="P30" s="157"/>
      <c r="Q30" s="157"/>
      <c r="R30" s="157"/>
      <c r="S30" s="157"/>
      <c r="T30" s="148"/>
    </row>
    <row r="32" spans="2:20" x14ac:dyDescent="0.2">
      <c r="B32" s="123" t="s">
        <v>175</v>
      </c>
    </row>
    <row r="33" spans="2:12" x14ac:dyDescent="0.2">
      <c r="B33" s="134" t="s">
        <v>176</v>
      </c>
      <c r="C33" s="71"/>
      <c r="F33" t="s">
        <v>177</v>
      </c>
      <c r="J33" t="s">
        <v>178</v>
      </c>
    </row>
    <row r="34" spans="2:12" x14ac:dyDescent="0.2">
      <c r="B34" s="123" t="s">
        <v>179</v>
      </c>
      <c r="F34" t="s">
        <v>180</v>
      </c>
      <c r="J34" t="s">
        <v>181</v>
      </c>
    </row>
    <row r="35" spans="2:12" x14ac:dyDescent="0.2">
      <c r="B35" s="123" t="s">
        <v>182</v>
      </c>
      <c r="F35" t="s">
        <v>183</v>
      </c>
    </row>
    <row r="37" spans="2:12" x14ac:dyDescent="0.2">
      <c r="B37" s="135" t="s">
        <v>184</v>
      </c>
      <c r="C37" s="71" t="s">
        <v>185</v>
      </c>
      <c r="F37" t="s">
        <v>186</v>
      </c>
    </row>
    <row r="38" spans="2:12" x14ac:dyDescent="0.2">
      <c r="C38" t="s">
        <v>187</v>
      </c>
      <c r="D38" s="136"/>
      <c r="E38" t="s">
        <v>188</v>
      </c>
    </row>
    <row r="39" spans="2:12" x14ac:dyDescent="0.2">
      <c r="C39" t="s">
        <v>189</v>
      </c>
      <c r="D39" s="136"/>
      <c r="E39" t="s">
        <v>188</v>
      </c>
    </row>
    <row r="40" spans="2:12" x14ac:dyDescent="0.2">
      <c r="C40" t="s">
        <v>190</v>
      </c>
      <c r="D40" s="136"/>
      <c r="E40" t="s">
        <v>191</v>
      </c>
    </row>
    <row r="41" spans="2:12" x14ac:dyDescent="0.2">
      <c r="B41" s="135" t="s">
        <v>192</v>
      </c>
      <c r="C41" s="71" t="s">
        <v>193</v>
      </c>
      <c r="F41" t="s">
        <v>186</v>
      </c>
    </row>
    <row r="42" spans="2:12" x14ac:dyDescent="0.2">
      <c r="C42" t="s">
        <v>194</v>
      </c>
      <c r="E42" t="s">
        <v>195</v>
      </c>
    </row>
    <row r="43" spans="2:12" x14ac:dyDescent="0.2">
      <c r="C43" t="s">
        <v>196</v>
      </c>
      <c r="E43" t="s">
        <v>195</v>
      </c>
    </row>
    <row r="44" spans="2:12" x14ac:dyDescent="0.2">
      <c r="C44" t="s">
        <v>197</v>
      </c>
      <c r="E44" t="s">
        <v>195</v>
      </c>
    </row>
    <row r="45" spans="2:12" x14ac:dyDescent="0.2">
      <c r="C45" t="s">
        <v>198</v>
      </c>
      <c r="E45" t="s">
        <v>195</v>
      </c>
    </row>
    <row r="46" spans="2:12" x14ac:dyDescent="0.2">
      <c r="C46" t="s">
        <v>199</v>
      </c>
      <c r="E46" t="s">
        <v>195</v>
      </c>
    </row>
    <row r="47" spans="2:12" x14ac:dyDescent="0.2">
      <c r="C47" t="s">
        <v>200</v>
      </c>
      <c r="E47" t="s">
        <v>201</v>
      </c>
    </row>
    <row r="48" spans="2:12" x14ac:dyDescent="0.2">
      <c r="B48" s="135" t="s">
        <v>202</v>
      </c>
      <c r="C48" s="71" t="s">
        <v>203</v>
      </c>
      <c r="E48" t="s">
        <v>262</v>
      </c>
      <c r="L48" s="137"/>
    </row>
    <row r="49" spans="2:9" x14ac:dyDescent="0.2">
      <c r="B49" s="135" t="s">
        <v>205</v>
      </c>
      <c r="C49" t="s">
        <v>206</v>
      </c>
      <c r="E49" s="137">
        <v>10000</v>
      </c>
      <c r="F49" t="s">
        <v>371</v>
      </c>
    </row>
    <row r="51" spans="2:9" x14ac:dyDescent="0.2">
      <c r="C51" s="66" t="s">
        <v>207</v>
      </c>
    </row>
    <row r="52" spans="2:9" ht="16" customHeight="1" x14ac:dyDescent="0.2">
      <c r="B52" s="167" t="s">
        <v>208</v>
      </c>
      <c r="C52" s="167" t="s">
        <v>209</v>
      </c>
      <c r="D52" s="351" t="s">
        <v>210</v>
      </c>
      <c r="E52" s="168" t="s">
        <v>211</v>
      </c>
      <c r="F52" s="168" t="s">
        <v>212</v>
      </c>
      <c r="G52" s="168" t="s">
        <v>250</v>
      </c>
    </row>
    <row r="53" spans="2:9" x14ac:dyDescent="0.2">
      <c r="B53" s="169"/>
      <c r="C53" s="169"/>
      <c r="D53" s="352"/>
      <c r="E53" s="170"/>
      <c r="F53" s="171"/>
      <c r="G53" s="171"/>
    </row>
    <row r="54" spans="2:9" x14ac:dyDescent="0.2">
      <c r="B54" s="144" t="s">
        <v>214</v>
      </c>
      <c r="C54" s="144">
        <v>200</v>
      </c>
      <c r="D54" s="144">
        <v>10000</v>
      </c>
      <c r="E54" s="144">
        <f>C54*D54</f>
        <v>2000000</v>
      </c>
      <c r="F54" s="144">
        <v>300000</v>
      </c>
      <c r="G54" s="144">
        <f>E54-F54</f>
        <v>1700000</v>
      </c>
    </row>
    <row r="55" spans="2:9" x14ac:dyDescent="0.2">
      <c r="B55" s="144" t="s">
        <v>215</v>
      </c>
      <c r="C55" s="144">
        <v>200</v>
      </c>
      <c r="D55" s="144">
        <v>10000</v>
      </c>
      <c r="E55" s="144">
        <f t="shared" ref="E55:E65" si="0">C55*D55</f>
        <v>2000000</v>
      </c>
      <c r="F55" s="144">
        <v>300000</v>
      </c>
      <c r="G55" s="144">
        <f t="shared" ref="G55:G65" si="1">E55-F55</f>
        <v>1700000</v>
      </c>
    </row>
    <row r="56" spans="2:9" x14ac:dyDescent="0.2">
      <c r="B56" s="144" t="s">
        <v>216</v>
      </c>
      <c r="C56" s="144">
        <v>200</v>
      </c>
      <c r="D56" s="144">
        <v>10000</v>
      </c>
      <c r="E56" s="144">
        <f t="shared" si="0"/>
        <v>2000000</v>
      </c>
      <c r="F56" s="144">
        <v>300000</v>
      </c>
      <c r="G56" s="144">
        <f t="shared" si="1"/>
        <v>1700000</v>
      </c>
    </row>
    <row r="57" spans="2:9" x14ac:dyDescent="0.2">
      <c r="B57" s="144" t="s">
        <v>217</v>
      </c>
      <c r="C57" s="144">
        <v>400</v>
      </c>
      <c r="D57" s="144">
        <v>10000</v>
      </c>
      <c r="E57" s="144">
        <f t="shared" si="0"/>
        <v>4000000</v>
      </c>
      <c r="F57" s="144">
        <v>300000</v>
      </c>
      <c r="G57" s="144">
        <f t="shared" si="1"/>
        <v>3700000</v>
      </c>
    </row>
    <row r="58" spans="2:9" x14ac:dyDescent="0.2">
      <c r="B58" s="144" t="s">
        <v>218</v>
      </c>
      <c r="C58" s="144">
        <v>700</v>
      </c>
      <c r="D58" s="144">
        <v>10000</v>
      </c>
      <c r="E58" s="144">
        <f t="shared" si="0"/>
        <v>7000000</v>
      </c>
      <c r="F58" s="144">
        <v>300000</v>
      </c>
      <c r="G58" s="144">
        <f t="shared" si="1"/>
        <v>6700000</v>
      </c>
    </row>
    <row r="59" spans="2:9" x14ac:dyDescent="0.2">
      <c r="B59" s="144" t="s">
        <v>219</v>
      </c>
      <c r="C59" s="144">
        <f>2*400</f>
        <v>800</v>
      </c>
      <c r="D59" s="144">
        <v>10000</v>
      </c>
      <c r="E59" s="144">
        <f t="shared" si="0"/>
        <v>8000000</v>
      </c>
      <c r="F59" s="144">
        <v>300000</v>
      </c>
      <c r="G59" s="144">
        <f t="shared" si="1"/>
        <v>7700000</v>
      </c>
    </row>
    <row r="60" spans="2:9" x14ac:dyDescent="0.2">
      <c r="B60" s="144" t="s">
        <v>220</v>
      </c>
      <c r="C60" s="144">
        <f>2*400</f>
        <v>800</v>
      </c>
      <c r="D60" s="144">
        <v>10000</v>
      </c>
      <c r="E60" s="144">
        <f t="shared" si="0"/>
        <v>8000000</v>
      </c>
      <c r="F60" s="144">
        <v>300000</v>
      </c>
      <c r="G60" s="144">
        <f t="shared" si="1"/>
        <v>7700000</v>
      </c>
      <c r="I60" s="137"/>
    </row>
    <row r="61" spans="2:9" x14ac:dyDescent="0.2">
      <c r="B61" s="144" t="s">
        <v>221</v>
      </c>
      <c r="C61" s="144">
        <v>800</v>
      </c>
      <c r="D61" s="144">
        <v>10000</v>
      </c>
      <c r="E61" s="144">
        <f t="shared" si="0"/>
        <v>8000000</v>
      </c>
      <c r="F61" s="144">
        <v>300000</v>
      </c>
      <c r="G61" s="144">
        <f t="shared" si="1"/>
        <v>7700000</v>
      </c>
    </row>
    <row r="62" spans="2:9" x14ac:dyDescent="0.2">
      <c r="B62" s="144" t="s">
        <v>222</v>
      </c>
      <c r="C62" s="144">
        <v>600</v>
      </c>
      <c r="D62" s="144">
        <v>10000</v>
      </c>
      <c r="E62" s="144">
        <f t="shared" si="0"/>
        <v>6000000</v>
      </c>
      <c r="F62" s="144">
        <v>300000</v>
      </c>
      <c r="G62" s="144">
        <f t="shared" si="1"/>
        <v>5700000</v>
      </c>
    </row>
    <row r="63" spans="2:9" x14ac:dyDescent="0.2">
      <c r="B63" s="144" t="s">
        <v>223</v>
      </c>
      <c r="C63" s="144">
        <v>500</v>
      </c>
      <c r="D63" s="144">
        <v>10000</v>
      </c>
      <c r="E63" s="144">
        <f t="shared" si="0"/>
        <v>5000000</v>
      </c>
      <c r="F63" s="144">
        <v>300000</v>
      </c>
      <c r="G63" s="144">
        <f t="shared" si="1"/>
        <v>4700000</v>
      </c>
    </row>
    <row r="64" spans="2:9" x14ac:dyDescent="0.2">
      <c r="B64" s="144" t="s">
        <v>224</v>
      </c>
      <c r="C64" s="144">
        <v>400</v>
      </c>
      <c r="D64" s="144">
        <v>10000</v>
      </c>
      <c r="E64" s="144">
        <f t="shared" si="0"/>
        <v>4000000</v>
      </c>
      <c r="F64" s="144">
        <v>300000</v>
      </c>
      <c r="G64" s="144">
        <f t="shared" si="1"/>
        <v>3700000</v>
      </c>
    </row>
    <row r="65" spans="2:8" x14ac:dyDescent="0.2">
      <c r="B65" s="144" t="s">
        <v>225</v>
      </c>
      <c r="C65" s="144">
        <v>200</v>
      </c>
      <c r="D65" s="144">
        <v>10000</v>
      </c>
      <c r="E65" s="144">
        <f t="shared" si="0"/>
        <v>2000000</v>
      </c>
      <c r="F65" s="144">
        <v>300000</v>
      </c>
      <c r="G65" s="144">
        <f t="shared" si="1"/>
        <v>1700000</v>
      </c>
    </row>
    <row r="66" spans="2:8" x14ac:dyDescent="0.2">
      <c r="B66" s="144" t="s">
        <v>126</v>
      </c>
      <c r="C66" s="144">
        <f>SUM(C54:C65)</f>
        <v>5800</v>
      </c>
      <c r="D66" s="144">
        <f>SUM(D54:D65)</f>
        <v>120000</v>
      </c>
      <c r="E66" s="144">
        <f>SUM(E54:E65)</f>
        <v>58000000</v>
      </c>
      <c r="F66" s="144">
        <f>SUM(F54:F65)</f>
        <v>3600000</v>
      </c>
      <c r="G66" s="144">
        <f>SUM(G54:G65)</f>
        <v>54400000</v>
      </c>
    </row>
    <row r="68" spans="2:8" x14ac:dyDescent="0.2">
      <c r="B68" s="145" t="s">
        <v>226</v>
      </c>
      <c r="C68" s="66" t="s">
        <v>227</v>
      </c>
    </row>
    <row r="69" spans="2:8" ht="16" customHeight="1" x14ac:dyDescent="0.2">
      <c r="B69" s="343" t="s">
        <v>228</v>
      </c>
      <c r="C69" s="118"/>
      <c r="D69" s="146"/>
      <c r="E69" s="345" t="s">
        <v>229</v>
      </c>
      <c r="F69" s="345"/>
      <c r="G69" s="346"/>
    </row>
    <row r="70" spans="2:8" x14ac:dyDescent="0.2">
      <c r="B70" s="344"/>
      <c r="C70" s="147"/>
      <c r="D70" s="148"/>
      <c r="E70" s="1" t="s">
        <v>247</v>
      </c>
      <c r="F70" s="1" t="s">
        <v>248</v>
      </c>
      <c r="G70" s="1" t="s">
        <v>249</v>
      </c>
    </row>
    <row r="71" spans="2:8" ht="19" customHeight="1" x14ac:dyDescent="0.2">
      <c r="B71" s="149" t="s">
        <v>230</v>
      </c>
      <c r="C71" s="150" t="s">
        <v>231</v>
      </c>
      <c r="D71" s="146"/>
      <c r="E71" s="172">
        <v>0.25</v>
      </c>
      <c r="F71" s="172"/>
      <c r="G71" s="172">
        <v>0.25</v>
      </c>
    </row>
    <row r="72" spans="2:8" ht="19" customHeight="1" x14ac:dyDescent="0.2">
      <c r="B72" s="149" t="s">
        <v>232</v>
      </c>
      <c r="C72" s="151" t="s">
        <v>209</v>
      </c>
      <c r="D72" s="152"/>
      <c r="E72" s="144">
        <v>1000</v>
      </c>
      <c r="F72" s="144"/>
      <c r="G72" s="144">
        <v>600</v>
      </c>
    </row>
    <row r="73" spans="2:8" ht="19" customHeight="1" x14ac:dyDescent="0.2">
      <c r="B73" s="149" t="s">
        <v>233</v>
      </c>
      <c r="C73" s="151" t="s">
        <v>234</v>
      </c>
      <c r="D73" s="152"/>
      <c r="E73" s="144">
        <v>4000</v>
      </c>
      <c r="F73" s="144"/>
      <c r="G73" s="144">
        <v>25000</v>
      </c>
    </row>
    <row r="74" spans="2:8" ht="19" customHeight="1" x14ac:dyDescent="0.2">
      <c r="B74" s="149" t="s">
        <v>235</v>
      </c>
      <c r="C74" s="151" t="s">
        <v>236</v>
      </c>
      <c r="D74" s="152"/>
      <c r="E74" s="144"/>
      <c r="F74" s="144"/>
      <c r="G74" s="144"/>
    </row>
    <row r="75" spans="2:8" ht="19" customHeight="1" x14ac:dyDescent="0.2">
      <c r="B75" s="149" t="s">
        <v>237</v>
      </c>
      <c r="C75" s="151" t="s">
        <v>238</v>
      </c>
      <c r="D75" s="152"/>
      <c r="E75" s="144">
        <v>1000000</v>
      </c>
      <c r="F75" s="144"/>
      <c r="G75" s="144">
        <v>1000000</v>
      </c>
    </row>
    <row r="76" spans="2:8" ht="19" customHeight="1" x14ac:dyDescent="0.2">
      <c r="B76" s="149" t="s">
        <v>239</v>
      </c>
      <c r="C76" s="151" t="s">
        <v>240</v>
      </c>
      <c r="D76" s="152"/>
      <c r="E76" s="144">
        <f>SUM(E74:E75)</f>
        <v>1000000</v>
      </c>
      <c r="F76" s="144"/>
      <c r="G76" s="144">
        <f t="shared" ref="G76" si="2">SUM(G74:G75)</f>
        <v>1000000</v>
      </c>
    </row>
    <row r="77" spans="2:8" ht="19" customHeight="1" x14ac:dyDescent="0.2">
      <c r="B77" s="149" t="s">
        <v>241</v>
      </c>
      <c r="C77" s="151" t="s">
        <v>242</v>
      </c>
      <c r="D77" s="152"/>
      <c r="E77" s="144">
        <f>E72*E73</f>
        <v>4000000</v>
      </c>
      <c r="F77" s="144"/>
      <c r="G77" s="144">
        <f t="shared" ref="G77" si="3">G72*G73</f>
        <v>15000000</v>
      </c>
    </row>
    <row r="78" spans="2:8" ht="19" customHeight="1" x14ac:dyDescent="0.2">
      <c r="B78" s="149" t="s">
        <v>243</v>
      </c>
      <c r="C78" s="153" t="s">
        <v>244</v>
      </c>
      <c r="D78" s="148"/>
      <c r="E78" s="144">
        <f>E77-E76</f>
        <v>3000000</v>
      </c>
      <c r="F78" s="144"/>
      <c r="G78" s="144">
        <f t="shared" ref="G78" si="4">G77-G76</f>
        <v>14000000</v>
      </c>
      <c r="H78" s="173">
        <f>SUM(E78:G78)</f>
        <v>17000000</v>
      </c>
    </row>
  </sheetData>
  <mergeCells count="25">
    <mergeCell ref="D52:D53"/>
    <mergeCell ref="B69:B70"/>
    <mergeCell ref="E69:G69"/>
    <mergeCell ref="H19:H20"/>
    <mergeCell ref="I19:I20"/>
    <mergeCell ref="J19:J20"/>
    <mergeCell ref="K19:K20"/>
    <mergeCell ref="L19:L20"/>
    <mergeCell ref="M19:M20"/>
    <mergeCell ref="B19:B20"/>
    <mergeCell ref="C19:C20"/>
    <mergeCell ref="D19:D20"/>
    <mergeCell ref="E19:E20"/>
    <mergeCell ref="F19:F20"/>
    <mergeCell ref="G19:G20"/>
    <mergeCell ref="B2:N2"/>
    <mergeCell ref="E8:E9"/>
    <mergeCell ref="F8:F9"/>
    <mergeCell ref="G8:G9"/>
    <mergeCell ref="H8:H9"/>
    <mergeCell ref="B18:C18"/>
    <mergeCell ref="D18:E18"/>
    <mergeCell ref="F18:G18"/>
    <mergeCell ref="H18:I18"/>
    <mergeCell ref="J18:K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kuisioner</vt:lpstr>
      <vt:lpstr>data koresponden</vt:lpstr>
      <vt:lpstr>Mi Score</vt:lpstr>
      <vt:lpstr>SI score</vt:lpstr>
      <vt:lpstr>rekap Si dan Mi</vt:lpstr>
      <vt:lpstr>linkert data rekap</vt:lpstr>
      <vt:lpstr>Karet</vt:lpstr>
      <vt:lpstr>Nangka</vt:lpstr>
      <vt:lpstr>Jengkol</vt:lpstr>
      <vt:lpstr>Petai</vt:lpstr>
      <vt:lpstr>Durian</vt:lpstr>
      <vt:lpstr>Rekap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2020-08-29T16:59:46Z</dcterms:created>
  <dcterms:modified xsi:type="dcterms:W3CDTF">2020-11-24T05:13:49Z</dcterms:modified>
</cp:coreProperties>
</file>